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rango\Desktop\"/>
    </mc:Choice>
  </mc:AlternateContent>
  <bookViews>
    <workbookView xWindow="0" yWindow="0" windowWidth="19200" windowHeight="10995"/>
  </bookViews>
  <sheets>
    <sheet name="Instruciones" sheetId="6" r:id="rId1"/>
    <sheet name="Formato" sheetId="4" r:id="rId2"/>
    <sheet name="TRADUCTOR" sheetId="2" state="hidden" r:id="rId3"/>
  </sheets>
  <definedNames>
    <definedName name="_xlnm.Print_Area" localSheetId="1">Formato!$A$1:$Q$36</definedName>
    <definedName name="_xlnm.Print_Area" localSheetId="0">Instruciones!$A$1:$C$18</definedName>
  </definedNames>
  <calcPr calcId="152511"/>
</workbook>
</file>

<file path=xl/calcChain.xml><?xml version="1.0" encoding="utf-8"?>
<calcChain xmlns="http://schemas.openxmlformats.org/spreadsheetml/2006/main">
  <c r="C613" i="4" l="1"/>
  <c r="C612" i="4"/>
  <c r="C611" i="4"/>
  <c r="C610" i="4"/>
  <c r="C609" i="4"/>
  <c r="C608" i="4"/>
  <c r="C607" i="4"/>
  <c r="C606" i="4"/>
  <c r="C605" i="4"/>
  <c r="C604" i="4"/>
  <c r="C603" i="4"/>
  <c r="C602" i="4"/>
  <c r="P28" i="4" l="1"/>
  <c r="P27" i="4"/>
  <c r="P26" i="4"/>
  <c r="P25" i="4"/>
  <c r="P23" i="4"/>
  <c r="P22" i="4"/>
  <c r="P21" i="4"/>
  <c r="P20" i="4"/>
  <c r="P18" i="4"/>
  <c r="P17" i="4"/>
  <c r="P16" i="4"/>
  <c r="O28" i="4"/>
  <c r="O27" i="4"/>
  <c r="O26" i="4"/>
  <c r="O25" i="4"/>
  <c r="O24" i="4"/>
  <c r="O23" i="4"/>
  <c r="O22" i="4"/>
  <c r="O21" i="4"/>
  <c r="O20" i="4"/>
  <c r="O19" i="4"/>
  <c r="P19" i="4" s="1"/>
  <c r="O18" i="4"/>
  <c r="O17" i="4"/>
  <c r="O16" i="4"/>
  <c r="O15" i="4"/>
  <c r="P15" i="4" s="1"/>
  <c r="P29" i="4"/>
  <c r="AE34" i="4"/>
  <c r="P30" i="4"/>
  <c r="P32" i="4" l="1"/>
  <c r="P31" i="4" s="1"/>
  <c r="O1" i="2" l="1"/>
  <c r="I5" i="2" s="1"/>
  <c r="H4" i="2" l="1"/>
  <c r="J4" i="2"/>
  <c r="K4" i="2"/>
  <c r="I4" i="2"/>
  <c r="F4" i="2"/>
  <c r="K5" i="2"/>
  <c r="L4" i="2"/>
  <c r="L6" i="2" s="1"/>
  <c r="L8" i="2" s="1"/>
  <c r="N4" i="2"/>
  <c r="O5" i="2"/>
  <c r="G4" i="2"/>
  <c r="N5" i="2"/>
  <c r="H5" i="2"/>
  <c r="E4" i="2"/>
  <c r="D4" i="2"/>
  <c r="D6" i="2" s="1"/>
  <c r="D8" i="2" s="1"/>
  <c r="J5" i="2"/>
  <c r="L5" i="2"/>
  <c r="O4" i="2"/>
  <c r="O6" i="2" s="1"/>
  <c r="N6" i="2" s="1"/>
  <c r="N8" i="2" s="1"/>
  <c r="F6" i="2" l="1"/>
  <c r="F8" i="2" s="1"/>
  <c r="G6" i="2"/>
  <c r="G8" i="2" s="1"/>
  <c r="E6" i="2"/>
  <c r="E8" i="2" s="1"/>
  <c r="H6" i="2"/>
  <c r="H8" i="2" s="1"/>
  <c r="K6" i="2"/>
  <c r="K8" i="2" s="1"/>
  <c r="I6" i="2"/>
  <c r="I8" i="2" s="1"/>
  <c r="J6" i="2"/>
  <c r="J8" i="2" s="1"/>
  <c r="O8" i="2"/>
  <c r="P6" i="2"/>
  <c r="P8" i="2" s="1"/>
  <c r="H10" i="2" l="1"/>
  <c r="D29" i="4" s="1"/>
</calcChain>
</file>

<file path=xl/sharedStrings.xml><?xml version="1.0" encoding="utf-8"?>
<sst xmlns="http://schemas.openxmlformats.org/spreadsheetml/2006/main" count="422" uniqueCount="366">
  <si>
    <t>IVA</t>
  </si>
  <si>
    <t>Unidades y Decenas</t>
  </si>
  <si>
    <t>Texto</t>
  </si>
  <si>
    <t>00</t>
  </si>
  <si>
    <t xml:space="preserve"> </t>
  </si>
  <si>
    <t xml:space="preserve"> Millones</t>
  </si>
  <si>
    <t>01</t>
  </si>
  <si>
    <t>Un</t>
  </si>
  <si>
    <t xml:space="preserve"> Billones</t>
  </si>
  <si>
    <t>02</t>
  </si>
  <si>
    <t>Dos</t>
  </si>
  <si>
    <t>03</t>
  </si>
  <si>
    <t>Tres</t>
  </si>
  <si>
    <t>04</t>
  </si>
  <si>
    <t>Cuatro</t>
  </si>
  <si>
    <t>05</t>
  </si>
  <si>
    <t>Cinco</t>
  </si>
  <si>
    <t>06</t>
  </si>
  <si>
    <t>Seis</t>
  </si>
  <si>
    <t>07</t>
  </si>
  <si>
    <t>Siete</t>
  </si>
  <si>
    <t>08</t>
  </si>
  <si>
    <t>Ocho</t>
  </si>
  <si>
    <t>09</t>
  </si>
  <si>
    <t>Nueve</t>
  </si>
  <si>
    <t>10</t>
  </si>
  <si>
    <t>Diez</t>
  </si>
  <si>
    <t>11</t>
  </si>
  <si>
    <t>Once</t>
  </si>
  <si>
    <t>12</t>
  </si>
  <si>
    <t>Doce</t>
  </si>
  <si>
    <t>13</t>
  </si>
  <si>
    <t>Trece</t>
  </si>
  <si>
    <t>14</t>
  </si>
  <si>
    <t>Catorce</t>
  </si>
  <si>
    <t>15</t>
  </si>
  <si>
    <t>Quince</t>
  </si>
  <si>
    <t>16</t>
  </si>
  <si>
    <t>Dieciseis</t>
  </si>
  <si>
    <t>17</t>
  </si>
  <si>
    <t>Diecisiete</t>
  </si>
  <si>
    <t>18</t>
  </si>
  <si>
    <t>Dieciocho</t>
  </si>
  <si>
    <t>19</t>
  </si>
  <si>
    <t>Diecinueve</t>
  </si>
  <si>
    <t>20</t>
  </si>
  <si>
    <t>Veinte</t>
  </si>
  <si>
    <t>21</t>
  </si>
  <si>
    <t>Veintiun</t>
  </si>
  <si>
    <t>22</t>
  </si>
  <si>
    <t>Veintidos</t>
  </si>
  <si>
    <t>23</t>
  </si>
  <si>
    <t>Veintitres</t>
  </si>
  <si>
    <t>24</t>
  </si>
  <si>
    <t>Veinticuatro</t>
  </si>
  <si>
    <t>25</t>
  </si>
  <si>
    <t>Veinticinco</t>
  </si>
  <si>
    <t>26</t>
  </si>
  <si>
    <t>Veintiseis</t>
  </si>
  <si>
    <t>27</t>
  </si>
  <si>
    <t>Veintisiete</t>
  </si>
  <si>
    <t>28</t>
  </si>
  <si>
    <t>Veintiocho</t>
  </si>
  <si>
    <t>29</t>
  </si>
  <si>
    <t>Veintinueve</t>
  </si>
  <si>
    <t>30</t>
  </si>
  <si>
    <t>Treinta</t>
  </si>
  <si>
    <t>31</t>
  </si>
  <si>
    <t>Treinta y Un</t>
  </si>
  <si>
    <t>32</t>
  </si>
  <si>
    <t>Treinta y Dos</t>
  </si>
  <si>
    <t>33</t>
  </si>
  <si>
    <t>Treinta y Tres</t>
  </si>
  <si>
    <t>34</t>
  </si>
  <si>
    <t>Treinta y Cuatro</t>
  </si>
  <si>
    <t>35</t>
  </si>
  <si>
    <t>Treinta y Cinco</t>
  </si>
  <si>
    <t>36</t>
  </si>
  <si>
    <t>Treinta y Seis</t>
  </si>
  <si>
    <t>37</t>
  </si>
  <si>
    <t>Treinta y Siete</t>
  </si>
  <si>
    <t>38</t>
  </si>
  <si>
    <t>Treinta y Ocho</t>
  </si>
  <si>
    <t>39</t>
  </si>
  <si>
    <t>Treinta y Nueve</t>
  </si>
  <si>
    <t>40</t>
  </si>
  <si>
    <t>Cuarenta</t>
  </si>
  <si>
    <t>41</t>
  </si>
  <si>
    <t>Cuarenta y Un</t>
  </si>
  <si>
    <t>42</t>
  </si>
  <si>
    <t>Cuarenta y Dos</t>
  </si>
  <si>
    <t>43</t>
  </si>
  <si>
    <t>Cuarenta y Tres</t>
  </si>
  <si>
    <t>44</t>
  </si>
  <si>
    <t>Cuarenta y Cuatro</t>
  </si>
  <si>
    <t>45</t>
  </si>
  <si>
    <t>Cuarenta y Cinco</t>
  </si>
  <si>
    <t>46</t>
  </si>
  <si>
    <t>Cuarenta y Seis</t>
  </si>
  <si>
    <t>47</t>
  </si>
  <si>
    <t>Cuarenta y Siete</t>
  </si>
  <si>
    <t>48</t>
  </si>
  <si>
    <t>Cuarenta y Ocho</t>
  </si>
  <si>
    <t>49</t>
  </si>
  <si>
    <t>Cuarenta y Nueve</t>
  </si>
  <si>
    <t>50</t>
  </si>
  <si>
    <t>Cincuenta</t>
  </si>
  <si>
    <t>51</t>
  </si>
  <si>
    <t>Cincuenta y Un</t>
  </si>
  <si>
    <t>52</t>
  </si>
  <si>
    <t>Cincuenta y Dos</t>
  </si>
  <si>
    <t>53</t>
  </si>
  <si>
    <t>Cincuenta y Tres</t>
  </si>
  <si>
    <t>54</t>
  </si>
  <si>
    <t>Cincuenta y Cuatro</t>
  </si>
  <si>
    <t>55</t>
  </si>
  <si>
    <t>Cincuenta y Cinco</t>
  </si>
  <si>
    <t>56</t>
  </si>
  <si>
    <t>Cincuenta y Seis</t>
  </si>
  <si>
    <t>57</t>
  </si>
  <si>
    <t>Cincuenta y Siete</t>
  </si>
  <si>
    <t>58</t>
  </si>
  <si>
    <t>Cincuenta y Ocho</t>
  </si>
  <si>
    <t>59</t>
  </si>
  <si>
    <t>Cincuenta y Nueve</t>
  </si>
  <si>
    <t>60</t>
  </si>
  <si>
    <t>Sesenta</t>
  </si>
  <si>
    <t>61</t>
  </si>
  <si>
    <t>Sesenta y Un</t>
  </si>
  <si>
    <t>62</t>
  </si>
  <si>
    <t>Sesenta y Dos</t>
  </si>
  <si>
    <t>63</t>
  </si>
  <si>
    <t>Sesenta y Tres</t>
  </si>
  <si>
    <t>64</t>
  </si>
  <si>
    <t>Sesenta y Cuatro</t>
  </si>
  <si>
    <t>65</t>
  </si>
  <si>
    <t>Sesenta y Cinco</t>
  </si>
  <si>
    <t>66</t>
  </si>
  <si>
    <t>Sesenta y Seis</t>
  </si>
  <si>
    <t>67</t>
  </si>
  <si>
    <t>Sesenta y Siete</t>
  </si>
  <si>
    <t>68</t>
  </si>
  <si>
    <t>Sesenta y Ocho</t>
  </si>
  <si>
    <t>69</t>
  </si>
  <si>
    <t>Sesenta y Nueve</t>
  </si>
  <si>
    <t>70</t>
  </si>
  <si>
    <t>Setenta</t>
  </si>
  <si>
    <t>71</t>
  </si>
  <si>
    <t>Setenta y Un</t>
  </si>
  <si>
    <t>72</t>
  </si>
  <si>
    <t>Setenta y Dos</t>
  </si>
  <si>
    <t>73</t>
  </si>
  <si>
    <t>Setenta y Tres</t>
  </si>
  <si>
    <t>74</t>
  </si>
  <si>
    <t>Setenta y Cuatro</t>
  </si>
  <si>
    <t>75</t>
  </si>
  <si>
    <t>Setenta y Cinco</t>
  </si>
  <si>
    <t>76</t>
  </si>
  <si>
    <t>Setenta y Seis</t>
  </si>
  <si>
    <t>77</t>
  </si>
  <si>
    <t>Setenta y Siete</t>
  </si>
  <si>
    <t>78</t>
  </si>
  <si>
    <t>Setenta y Ocho</t>
  </si>
  <si>
    <t>79</t>
  </si>
  <si>
    <t>Setenta y Nueve</t>
  </si>
  <si>
    <t>80</t>
  </si>
  <si>
    <t>Ochenta</t>
  </si>
  <si>
    <t>81</t>
  </si>
  <si>
    <t>Ochenta y Un</t>
  </si>
  <si>
    <t>82</t>
  </si>
  <si>
    <t>Ochenta y Dos</t>
  </si>
  <si>
    <t>83</t>
  </si>
  <si>
    <t>Ochenta y Tres</t>
  </si>
  <si>
    <t>84</t>
  </si>
  <si>
    <t>Ochenta y Cuatro</t>
  </si>
  <si>
    <t>85</t>
  </si>
  <si>
    <t>Ochenta y Cinco</t>
  </si>
  <si>
    <t>86</t>
  </si>
  <si>
    <t>Ochenta y Seis</t>
  </si>
  <si>
    <t>87</t>
  </si>
  <si>
    <t>Ochenta y Siete</t>
  </si>
  <si>
    <t>88</t>
  </si>
  <si>
    <t>Ochenta Y Ocho</t>
  </si>
  <si>
    <t>89</t>
  </si>
  <si>
    <t>Ochenta y Nueve</t>
  </si>
  <si>
    <t>90</t>
  </si>
  <si>
    <t>Noventa</t>
  </si>
  <si>
    <t>91</t>
  </si>
  <si>
    <t>Noventa y Un</t>
  </si>
  <si>
    <t>92</t>
  </si>
  <si>
    <t>Noventa y Dos</t>
  </si>
  <si>
    <t>93</t>
  </si>
  <si>
    <t>Noventa y Tres</t>
  </si>
  <si>
    <t>94</t>
  </si>
  <si>
    <t>Noventa y Cuatro</t>
  </si>
  <si>
    <t>95</t>
  </si>
  <si>
    <t>Noventa y Cinco</t>
  </si>
  <si>
    <t>96</t>
  </si>
  <si>
    <t>Noventa y Seis</t>
  </si>
  <si>
    <t>97</t>
  </si>
  <si>
    <t>Noventa y Siete</t>
  </si>
  <si>
    <t>98</t>
  </si>
  <si>
    <t>Noventa y Ocho</t>
  </si>
  <si>
    <t>99</t>
  </si>
  <si>
    <t>Noventa y Nueve</t>
  </si>
  <si>
    <t>100</t>
  </si>
  <si>
    <t>Cien</t>
  </si>
  <si>
    <t>Centenas</t>
  </si>
  <si>
    <t>0</t>
  </si>
  <si>
    <t>1</t>
  </si>
  <si>
    <t>Ciento</t>
  </si>
  <si>
    <t>2</t>
  </si>
  <si>
    <t>Doscientos</t>
  </si>
  <si>
    <t>3</t>
  </si>
  <si>
    <t>Trescientos</t>
  </si>
  <si>
    <t>4</t>
  </si>
  <si>
    <t>Cuatrocientos</t>
  </si>
  <si>
    <t>5</t>
  </si>
  <si>
    <t>Quinientos</t>
  </si>
  <si>
    <t>6</t>
  </si>
  <si>
    <t>Seiscientos</t>
  </si>
  <si>
    <t>7</t>
  </si>
  <si>
    <t>Setecientos</t>
  </si>
  <si>
    <t>8</t>
  </si>
  <si>
    <t>Ochocientos</t>
  </si>
  <si>
    <t>9</t>
  </si>
  <si>
    <t>Novecientos</t>
  </si>
  <si>
    <t>Unmil</t>
  </si>
  <si>
    <t>Dosmil</t>
  </si>
  <si>
    <t>Tresmil</t>
  </si>
  <si>
    <t>Cuatromil</t>
  </si>
  <si>
    <t>Cincomil</t>
  </si>
  <si>
    <t>Seismil</t>
  </si>
  <si>
    <t>Sietemil</t>
  </si>
  <si>
    <t>Ochomil</t>
  </si>
  <si>
    <t>Nuevemil</t>
  </si>
  <si>
    <t>Un Millón</t>
  </si>
  <si>
    <t>Dos Millones</t>
  </si>
  <si>
    <t>Tres Millones</t>
  </si>
  <si>
    <t>Cuatro Millones</t>
  </si>
  <si>
    <t>Cinco Millones</t>
  </si>
  <si>
    <t>Seis Millones</t>
  </si>
  <si>
    <t>Siete Millones</t>
  </si>
  <si>
    <t>Ocho Millones</t>
  </si>
  <si>
    <t>Nueve Millones</t>
  </si>
  <si>
    <t>Cien mil</t>
  </si>
  <si>
    <t>Doscientos mil</t>
  </si>
  <si>
    <t>Trescientos mil</t>
  </si>
  <si>
    <t>Cuatrocientos mil</t>
  </si>
  <si>
    <t>Quinientos mil</t>
  </si>
  <si>
    <t>Seiscientos mil</t>
  </si>
  <si>
    <t>Setecientos mil</t>
  </si>
  <si>
    <t>Ochocientos mil</t>
  </si>
  <si>
    <t>Novecientos mil</t>
  </si>
  <si>
    <t>Un Billón</t>
  </si>
  <si>
    <t>Dos Billones</t>
  </si>
  <si>
    <t>Tres Billones</t>
  </si>
  <si>
    <t>Cuatro Billones</t>
  </si>
  <si>
    <t>Cinco Billones</t>
  </si>
  <si>
    <t>Seis Billones</t>
  </si>
  <si>
    <t>Siete Billones</t>
  </si>
  <si>
    <t>Ocho Billones</t>
  </si>
  <si>
    <t>Nueve Billones</t>
  </si>
  <si>
    <t>No.:</t>
  </si>
  <si>
    <t>Dependencia</t>
  </si>
  <si>
    <t>Código:</t>
  </si>
  <si>
    <t>Unidad Ej.:</t>
  </si>
  <si>
    <t>Fecha de Diligenciamiento:</t>
  </si>
  <si>
    <t>C.C. o NIT:</t>
  </si>
  <si>
    <t>Cantidad</t>
  </si>
  <si>
    <t>Unidad</t>
  </si>
  <si>
    <t>D   e   t   a   l   l   e</t>
  </si>
  <si>
    <t>V/R Unitario</t>
  </si>
  <si>
    <t>IVA %</t>
  </si>
  <si>
    <t>V/R Total</t>
  </si>
  <si>
    <t>VALOR TOTAL EN LETRAS:</t>
  </si>
  <si>
    <t xml:space="preserve">Subtotal </t>
  </si>
  <si>
    <t>Descuento</t>
  </si>
  <si>
    <t xml:space="preserve">TOTAL  </t>
  </si>
  <si>
    <t>2. ELEMENTOS ADQUIRIDOS O SERVICIOS PRESTADOS</t>
  </si>
  <si>
    <t>Firma Responsable Caja Menor</t>
  </si>
  <si>
    <t>5. LEGALIZACIÓN</t>
  </si>
  <si>
    <t xml:space="preserve">Nombre </t>
  </si>
  <si>
    <t>Tipo de Documento</t>
  </si>
  <si>
    <t>Número Documento</t>
  </si>
  <si>
    <t>Fecha Documento</t>
  </si>
  <si>
    <t>Firma Ordenador del Gasto</t>
  </si>
  <si>
    <t xml:space="preserve"> Mil</t>
  </si>
  <si>
    <t>Pesos</t>
  </si>
  <si>
    <t>M/Cte.</t>
  </si>
  <si>
    <t>Firma Beneficiario del Pago</t>
  </si>
  <si>
    <t>1. INFORMACIÓN DEL BENEFICIARIO DEL PAGO</t>
  </si>
  <si>
    <t xml:space="preserve">  DEPARTAMENTO ADMINISTRATIVO DE LA DEFENSORÍA DEL ESPACIO PÚBLICO</t>
  </si>
  <si>
    <t xml:space="preserve">    </t>
  </si>
  <si>
    <t>N.I.T.   899.999.061-9</t>
  </si>
  <si>
    <t>ÍTEMS</t>
  </si>
  <si>
    <t>INSTRUCCIÓN</t>
  </si>
  <si>
    <t>Valor total de la compra en letras</t>
  </si>
  <si>
    <t>Colocar el consecutivo del reembolso.</t>
  </si>
  <si>
    <t>UNIDAD EJ.:</t>
  </si>
  <si>
    <t>FECHA DE DILIGENCIAMIENTO:</t>
  </si>
  <si>
    <t>Indicar el código asignado a la entidad por el distrito.</t>
  </si>
  <si>
    <t>Indicar la fecha efectiva de tramite del comprobante de pago.</t>
  </si>
  <si>
    <t>Indicar el  nombre, cedula o NIT de la persona a la que se le realiza el pago  y seleccionar el tipo de documento con el cual se solicita el pago, el numero y la fecha del documento.</t>
  </si>
  <si>
    <t>Indicar el bien o servicio solicitado.</t>
  </si>
  <si>
    <t>Describir el bien o servicio comprado.</t>
  </si>
  <si>
    <t>indicar el numero de bienes o servicios solicitados.</t>
  </si>
  <si>
    <t>Indicar la unidad de medida del bien o servicio si esta establecido.</t>
  </si>
  <si>
    <t>Indicar el valor de cada uno de los bienes o servicios comprados.</t>
  </si>
  <si>
    <t>Valor del impuesto de IVA.</t>
  </si>
  <si>
    <t>Indicar el valor total de la compra.</t>
  </si>
  <si>
    <t>Indicar el rubro de caja menor por el cual se destinaron los recursos para la compra.</t>
  </si>
  <si>
    <t>Firmar del Beneficiario del pago, Responsable de la caja y el Ordenador del gasto.</t>
  </si>
  <si>
    <t>Indicar la unidad ejecutora asignada al presupuesto de la entidad.</t>
  </si>
  <si>
    <t>NUMERO:</t>
  </si>
  <si>
    <t>CODIGO:</t>
  </si>
  <si>
    <t>INFORMACIÓN DEL BENEFICIARIO DEL PAGO:</t>
  </si>
  <si>
    <t>ELEMENTOS ADQUIRIDOS O SERVICIOS PRESTADOS:</t>
  </si>
  <si>
    <t>CANTIDAD:</t>
  </si>
  <si>
    <t>UNIDAD:</t>
  </si>
  <si>
    <t>DETALLE:</t>
  </si>
  <si>
    <t>VALOR UNITARIO:</t>
  </si>
  <si>
    <t>IVA:</t>
  </si>
  <si>
    <t>VALOR TOTAL:</t>
  </si>
  <si>
    <t>AFECTACIÓN PRESUPUESTAL:</t>
  </si>
  <si>
    <t>LEGALIZACIÓN:</t>
  </si>
  <si>
    <t>VALOR IVA</t>
  </si>
  <si>
    <t>VALOR DEL IVA:</t>
  </si>
  <si>
    <t>Porcentaje IVA.</t>
  </si>
  <si>
    <t>PROCESO: GESTIÓN DE RECURSOS</t>
  </si>
  <si>
    <t>PROCEDIMIENTO Y/O DOCUMENTO: INSTRUCTIVO DE GESTIÓN DE RECURSOS FÍSICOS</t>
  </si>
  <si>
    <t>NO BORRAR</t>
  </si>
  <si>
    <t>RUBRO</t>
  </si>
  <si>
    <t>RUBRO PRESUPUESTAL</t>
  </si>
  <si>
    <t>Pasta o pulpa, papel y productos de papel; impresos y artículos relacionados</t>
  </si>
  <si>
    <t>3-1-2-02-01-02-0002-000</t>
  </si>
  <si>
    <t>Productos de caucho y plástico</t>
  </si>
  <si>
    <t>3-1-2-02-01-02-0006-000</t>
  </si>
  <si>
    <t>Productos metálicos elaborados</t>
  </si>
  <si>
    <t>3-1-2-02-01-03-0002-000</t>
  </si>
  <si>
    <t>Maquinaria para uso general</t>
  </si>
  <si>
    <t>3-1-2.02-01-03-0003 -000</t>
  </si>
  <si>
    <t>Servicio de Transporte de pasajeros</t>
  </si>
  <si>
    <t>3-1-2-02-02-01-0002-000</t>
  </si>
  <si>
    <t>Servicio de Parqueadero</t>
  </si>
  <si>
    <t>3-1-2-02-02-01-0005-000</t>
  </si>
  <si>
    <t>Servicios de documentación y certificación jurídica</t>
  </si>
  <si>
    <t>3-1-2-02-02-03-0002-001</t>
  </si>
  <si>
    <t>Servicios de copia y reproducción</t>
  </si>
  <si>
    <t>3-1-2-02-02-03-0005-003</t>
  </si>
  <si>
    <t>Servicios de instalación (distitntos de los servicios de construcción)</t>
  </si>
  <si>
    <t>3-1-2-02-02-03-0006-007</t>
  </si>
  <si>
    <t>Servicios de reparación de otros bienes</t>
  </si>
  <si>
    <t>3-1-2-02-02-03-0006-012</t>
  </si>
  <si>
    <t>Gastos imprevistos</t>
  </si>
  <si>
    <t>3-1-2-02-03-00-0000-000</t>
  </si>
  <si>
    <t>Estructurando a Bogotá desde Espacio Público</t>
  </si>
  <si>
    <t>3-3-1-15-02-17-1064-138</t>
  </si>
  <si>
    <t>AFECTACION PRESUPUESTAL</t>
  </si>
  <si>
    <t>AFECTACION PRESUPUESTAL 3-1-2-02-02-01-0005-000 Servicio de Parqueadero</t>
  </si>
  <si>
    <t>TIPO DE DOCUMENTO</t>
  </si>
  <si>
    <t>Tarjeta de Identidad</t>
  </si>
  <si>
    <t>Pasaporte</t>
  </si>
  <si>
    <t>Otro</t>
  </si>
  <si>
    <t>NIT</t>
  </si>
  <si>
    <t>Cédula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</si>
</sst>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_);[Red]\(&quot;$&quot;#,##0.00\)"/>
    <numFmt numFmtId="165" formatCode="mmmm\ d\,\ yyyy"/>
    <numFmt numFmtId="166" formatCode="&quot;$&quot;#,##0.00"/>
    <numFmt numFmtId="167" formatCode="000"/>
    <numFmt numFmtId="168" formatCode="[$$-80A]#,##0.00"/>
    <numFmt numFmtId="169" formatCode="_ [$€-2]\ * #,##0.00_ ;_ [$€-2]\ * \-#,##0.00_ ;_ [$€-2]\ * &quot;-&quot;??_ "/>
    <numFmt numFmtId="170" formatCode="[$$-80A]#,##0"/>
  </numFmts>
  <fonts count="3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Trebuchet MS"/>
      <family val="2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FF0000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sz val="11"/>
      <color theme="0" tint="-0.249977111117893"/>
      <name val="Trebuchet MS"/>
      <family val="2"/>
    </font>
    <font>
      <sz val="11"/>
      <color theme="0" tint="-0.249977111117893"/>
      <name val="Trebuchet MS"/>
      <family val="2"/>
    </font>
    <font>
      <b/>
      <sz val="10"/>
      <color theme="0" tint="-0.249977111117893"/>
      <name val="Calibri"/>
      <family val="2"/>
    </font>
    <font>
      <sz val="10"/>
      <color theme="0" tint="-0.249977111117893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9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6" fillId="0" borderId="0"/>
    <xf numFmtId="0" fontId="1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" fillId="23" borderId="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16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159">
    <xf numFmtId="0" fontId="0" fillId="0" borderId="0" xfId="0"/>
    <xf numFmtId="49" fontId="0" fillId="0" borderId="0" xfId="0" applyNumberFormat="1"/>
    <xf numFmtId="164" fontId="0" fillId="0" borderId="0" xfId="0" applyNumberFormat="1"/>
    <xf numFmtId="166" fontId="0" fillId="0" borderId="0" xfId="0" applyNumberFormat="1"/>
    <xf numFmtId="0" fontId="25" fillId="0" borderId="0" xfId="0" applyFont="1"/>
    <xf numFmtId="4" fontId="25" fillId="0" borderId="0" xfId="0" applyNumberFormat="1" applyFont="1"/>
    <xf numFmtId="168" fontId="25" fillId="0" borderId="0" xfId="0" applyNumberFormat="1" applyFont="1"/>
    <xf numFmtId="3" fontId="25" fillId="0" borderId="0" xfId="0" applyNumberFormat="1" applyFont="1"/>
    <xf numFmtId="170" fontId="25" fillId="0" borderId="0" xfId="0" applyNumberFormat="1" applyFont="1"/>
    <xf numFmtId="0" fontId="30" fillId="0" borderId="0" xfId="0" applyFont="1"/>
    <xf numFmtId="0" fontId="24" fillId="25" borderId="10" xfId="38" applyFont="1" applyFill="1" applyBorder="1" applyAlignment="1">
      <alignment horizontal="center" wrapText="1"/>
    </xf>
    <xf numFmtId="0" fontId="25" fillId="0" borderId="0" xfId="0" applyFont="1" applyBorder="1"/>
    <xf numFmtId="0" fontId="19" fillId="0" borderId="0" xfId="0" applyFont="1" applyBorder="1"/>
    <xf numFmtId="0" fontId="31" fillId="24" borderId="0" xfId="0" applyFont="1" applyFill="1" applyBorder="1"/>
    <xf numFmtId="167" fontId="32" fillId="24" borderId="0" xfId="0" applyNumberFormat="1" applyFont="1" applyFill="1" applyBorder="1" applyAlignment="1" applyProtection="1">
      <alignment horizontal="center" vertical="center"/>
      <protection locked="0"/>
    </xf>
    <xf numFmtId="0" fontId="31" fillId="24" borderId="0" xfId="0" applyFont="1" applyFill="1" applyBorder="1" applyAlignment="1"/>
    <xf numFmtId="0" fontId="32" fillId="24" borderId="0" xfId="0" applyFont="1" applyFill="1" applyBorder="1" applyAlignment="1" applyProtection="1">
      <alignment horizontal="center" vertical="center"/>
      <protection locked="0"/>
    </xf>
    <xf numFmtId="0" fontId="31" fillId="24" borderId="0" xfId="0" applyFont="1" applyFill="1" applyBorder="1" applyAlignment="1" applyProtection="1">
      <alignment horizontal="centerContinuous"/>
    </xf>
    <xf numFmtId="0" fontId="32" fillId="24" borderId="10" xfId="0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center"/>
    </xf>
    <xf numFmtId="0" fontId="32" fillId="24" borderId="10" xfId="0" applyFont="1" applyFill="1" applyBorder="1" applyAlignment="1">
      <alignment vertical="center"/>
    </xf>
    <xf numFmtId="0" fontId="31" fillId="24" borderId="11" xfId="0" applyNumberFormat="1" applyFont="1" applyFill="1" applyBorder="1" applyAlignment="1" applyProtection="1">
      <alignment horizontal="left" vertical="center" indent="2" shrinkToFit="1"/>
      <protection locked="0"/>
    </xf>
    <xf numFmtId="0" fontId="31" fillId="24" borderId="11" xfId="0" applyFont="1" applyFill="1" applyBorder="1" applyAlignment="1">
      <alignment horizontal="left" vertical="center" indent="2" shrinkToFit="1"/>
    </xf>
    <xf numFmtId="0" fontId="31" fillId="24" borderId="11" xfId="0" applyNumberFormat="1" applyFont="1" applyFill="1" applyBorder="1" applyAlignment="1" applyProtection="1">
      <alignment horizontal="left" vertical="center" indent="2"/>
      <protection locked="0"/>
    </xf>
    <xf numFmtId="0" fontId="31" fillId="24" borderId="11" xfId="0" applyNumberFormat="1" applyFont="1" applyFill="1" applyBorder="1" applyAlignment="1" applyProtection="1">
      <alignment horizontal="center" vertical="center"/>
      <protection locked="0"/>
    </xf>
    <xf numFmtId="0" fontId="32" fillId="24" borderId="11" xfId="0" applyNumberFormat="1" applyFont="1" applyFill="1" applyBorder="1" applyAlignment="1" applyProtection="1">
      <alignment horizontal="left" vertical="center"/>
      <protection locked="0"/>
    </xf>
    <xf numFmtId="0" fontId="31" fillId="24" borderId="11" xfId="0" applyNumberFormat="1" applyFont="1" applyFill="1" applyBorder="1" applyAlignment="1" applyProtection="1">
      <alignment horizontal="center" shrinkToFit="1"/>
      <protection locked="0"/>
    </xf>
    <xf numFmtId="0" fontId="32" fillId="24" borderId="10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1" fillId="24" borderId="10" xfId="0" applyFont="1" applyFill="1" applyBorder="1" applyAlignment="1" applyProtection="1">
      <alignment horizontal="left" vertical="center" indent="1" shrinkToFit="1"/>
      <protection locked="0"/>
    </xf>
    <xf numFmtId="3" fontId="31" fillId="24" borderId="10" xfId="0" applyNumberFormat="1" applyFont="1" applyFill="1" applyBorder="1" applyAlignment="1" applyProtection="1">
      <alignment horizontal="right" vertical="center"/>
      <protection locked="0"/>
    </xf>
    <xf numFmtId="9" fontId="31" fillId="0" borderId="10" xfId="0" applyNumberFormat="1" applyFont="1" applyFill="1" applyBorder="1" applyAlignment="1" applyProtection="1">
      <alignment horizontal="center" vertical="center"/>
      <protection locked="0"/>
    </xf>
    <xf numFmtId="3" fontId="31" fillId="0" borderId="10" xfId="0" applyNumberFormat="1" applyFont="1" applyFill="1" applyBorder="1" applyAlignment="1" applyProtection="1">
      <alignment horizontal="center" vertical="center"/>
      <protection locked="0"/>
    </xf>
    <xf numFmtId="0" fontId="31" fillId="24" borderId="10" xfId="0" applyFont="1" applyFill="1" applyBorder="1" applyAlignment="1" applyProtection="1">
      <alignment horizontal="center" vertical="center" shrinkToFit="1"/>
      <protection locked="0"/>
    </xf>
    <xf numFmtId="4" fontId="31" fillId="24" borderId="10" xfId="0" applyNumberFormat="1" applyFont="1" applyFill="1" applyBorder="1" applyAlignment="1" applyProtection="1">
      <alignment horizontal="right" vertical="center"/>
      <protection locked="0"/>
    </xf>
    <xf numFmtId="0" fontId="31" fillId="24" borderId="11" xfId="0" applyFont="1" applyFill="1" applyBorder="1" applyAlignment="1">
      <alignment horizontal="center" vertical="center"/>
    </xf>
    <xf numFmtId="0" fontId="31" fillId="24" borderId="11" xfId="0" applyFont="1" applyFill="1" applyBorder="1" applyAlignment="1">
      <alignment horizontal="justify" vertical="center"/>
    </xf>
    <xf numFmtId="0" fontId="31" fillId="24" borderId="11" xfId="0" applyFont="1" applyFill="1" applyBorder="1" applyAlignment="1">
      <alignment horizontal="left" vertical="center" shrinkToFit="1"/>
    </xf>
    <xf numFmtId="0" fontId="32" fillId="24" borderId="11" xfId="0" applyFont="1" applyFill="1" applyBorder="1" applyAlignment="1">
      <alignment horizontal="left" vertical="center"/>
    </xf>
    <xf numFmtId="168" fontId="32" fillId="24" borderId="11" xfId="0" applyNumberFormat="1" applyFont="1" applyFill="1" applyBorder="1" applyAlignment="1">
      <alignment horizontal="right" vertical="center" shrinkToFit="1"/>
    </xf>
    <xf numFmtId="0" fontId="33" fillId="0" borderId="0" xfId="0" applyFont="1" applyBorder="1"/>
    <xf numFmtId="0" fontId="33" fillId="0" borderId="0" xfId="0" applyFont="1"/>
    <xf numFmtId="168" fontId="33" fillId="0" borderId="0" xfId="0" applyNumberFormat="1" applyFont="1"/>
    <xf numFmtId="4" fontId="33" fillId="0" borderId="0" xfId="0" applyNumberFormat="1" applyFont="1"/>
    <xf numFmtId="0" fontId="24" fillId="25" borderId="10" xfId="38" applyFont="1" applyFill="1" applyBorder="1" applyAlignment="1">
      <alignment horizontal="center" wrapText="1"/>
    </xf>
    <xf numFmtId="0" fontId="32" fillId="24" borderId="14" xfId="0" applyFont="1" applyFill="1" applyBorder="1" applyAlignment="1">
      <alignment horizontal="justify" vertical="center" shrinkToFit="1"/>
    </xf>
    <xf numFmtId="0" fontId="32" fillId="24" borderId="0" xfId="0" applyFont="1" applyFill="1" applyBorder="1" applyAlignment="1">
      <alignment horizontal="justify" vertical="center" shrinkToFit="1"/>
    </xf>
    <xf numFmtId="0" fontId="32" fillId="24" borderId="15" xfId="0" applyFont="1" applyFill="1" applyBorder="1" applyAlignment="1">
      <alignment horizontal="justify" vertical="center" shrinkToFit="1"/>
    </xf>
    <xf numFmtId="0" fontId="32" fillId="24" borderId="12" xfId="0" applyFont="1" applyFill="1" applyBorder="1" applyAlignment="1">
      <alignment horizontal="left" vertical="center"/>
    </xf>
    <xf numFmtId="0" fontId="32" fillId="24" borderId="11" xfId="0" applyFont="1" applyFill="1" applyBorder="1" applyAlignment="1">
      <alignment horizontal="left" vertical="center"/>
    </xf>
    <xf numFmtId="0" fontId="32" fillId="24" borderId="13" xfId="0" applyFont="1" applyFill="1" applyBorder="1" applyAlignment="1">
      <alignment horizontal="left" vertical="center"/>
    </xf>
    <xf numFmtId="3" fontId="31" fillId="24" borderId="12" xfId="0" applyNumberFormat="1" applyFont="1" applyFill="1" applyBorder="1" applyAlignment="1" applyProtection="1">
      <alignment horizontal="right" vertical="center" shrinkToFit="1"/>
      <protection locked="0"/>
    </xf>
    <xf numFmtId="0" fontId="32" fillId="24" borderId="12" xfId="0" applyFont="1" applyFill="1" applyBorder="1" applyAlignment="1" applyProtection="1">
      <alignment horizontal="center" vertical="top" wrapText="1" shrinkToFit="1"/>
      <protection locked="0"/>
    </xf>
    <xf numFmtId="0" fontId="32" fillId="24" borderId="11" xfId="0" applyFont="1" applyFill="1" applyBorder="1" applyAlignment="1">
      <alignment horizontal="center" vertical="top" wrapText="1" shrinkToFit="1"/>
    </xf>
    <xf numFmtId="0" fontId="32" fillId="24" borderId="13" xfId="0" applyFont="1" applyFill="1" applyBorder="1" applyAlignment="1">
      <alignment horizontal="center" vertical="top" wrapText="1" shrinkToFit="1"/>
    </xf>
    <xf numFmtId="170" fontId="32" fillId="24" borderId="12" xfId="0" applyNumberFormat="1" applyFont="1" applyFill="1" applyBorder="1" applyAlignment="1">
      <alignment horizontal="right" vertical="center" shrinkToFit="1"/>
    </xf>
    <xf numFmtId="0" fontId="32" fillId="0" borderId="12" xfId="0" applyFont="1" applyFill="1" applyBorder="1" applyAlignment="1" applyProtection="1">
      <alignment horizontal="center" vertical="center" wrapText="1" shrinkToFit="1"/>
      <protection locked="0"/>
    </xf>
    <xf numFmtId="0" fontId="32" fillId="0" borderId="11" xfId="0" applyFont="1" applyFill="1" applyBorder="1" applyAlignment="1">
      <alignment horizontal="center" vertical="center" wrapText="1" shrinkToFit="1"/>
    </xf>
    <xf numFmtId="0" fontId="32" fillId="0" borderId="13" xfId="0" applyFont="1" applyFill="1" applyBorder="1" applyAlignment="1">
      <alignment horizontal="center" vertical="center" wrapText="1" shrinkToFit="1"/>
    </xf>
    <xf numFmtId="165" fontId="32" fillId="24" borderId="12" xfId="0" applyNumberFormat="1" applyFont="1" applyFill="1" applyBorder="1" applyAlignment="1">
      <alignment horizontal="left" vertical="center" shrinkToFit="1"/>
    </xf>
    <xf numFmtId="165" fontId="32" fillId="24" borderId="11" xfId="0" applyNumberFormat="1" applyFont="1" applyFill="1" applyBorder="1" applyAlignment="1">
      <alignment horizontal="left" vertical="center" shrinkToFit="1"/>
    </xf>
    <xf numFmtId="0" fontId="32" fillId="24" borderId="12" xfId="0" applyFont="1" applyFill="1" applyBorder="1" applyAlignment="1">
      <alignment horizontal="center" vertical="center" shrinkToFit="1"/>
    </xf>
    <xf numFmtId="0" fontId="31" fillId="24" borderId="12" xfId="0" applyFont="1" applyFill="1" applyBorder="1" applyAlignment="1" applyProtection="1">
      <alignment horizontal="left" vertical="center" shrinkToFit="1"/>
      <protection locked="0"/>
    </xf>
    <xf numFmtId="0" fontId="31" fillId="24" borderId="11" xfId="0" applyFont="1" applyFill="1" applyBorder="1" applyAlignment="1" applyProtection="1">
      <alignment horizontal="left" vertical="center" shrinkToFit="1"/>
      <protection locked="0"/>
    </xf>
    <xf numFmtId="0" fontId="31" fillId="24" borderId="13" xfId="0" applyFont="1" applyFill="1" applyBorder="1" applyAlignment="1" applyProtection="1">
      <alignment horizontal="left" vertical="center" shrinkToFit="1"/>
      <protection locked="0"/>
    </xf>
    <xf numFmtId="165" fontId="31" fillId="24" borderId="12" xfId="0" applyNumberFormat="1" applyFont="1" applyFill="1" applyBorder="1" applyAlignment="1" applyProtection="1">
      <alignment horizontal="left" vertical="center" shrinkToFit="1"/>
      <protection locked="0"/>
    </xf>
    <xf numFmtId="165" fontId="31" fillId="24" borderId="11" xfId="0" applyNumberFormat="1" applyFont="1" applyFill="1" applyBorder="1" applyAlignment="1" applyProtection="1">
      <alignment horizontal="left" vertical="center" shrinkToFit="1"/>
      <protection locked="0"/>
    </xf>
    <xf numFmtId="0" fontId="32" fillId="24" borderId="12" xfId="0" applyFont="1" applyFill="1" applyBorder="1" applyAlignment="1">
      <alignment horizontal="center" vertical="center"/>
    </xf>
    <xf numFmtId="0" fontId="32" fillId="24" borderId="13" xfId="0" applyFont="1" applyFill="1" applyBorder="1" applyAlignment="1">
      <alignment horizontal="center" vertical="center"/>
    </xf>
    <xf numFmtId="0" fontId="32" fillId="24" borderId="12" xfId="0" applyFont="1" applyFill="1" applyBorder="1" applyAlignment="1">
      <alignment horizontal="center"/>
    </xf>
    <xf numFmtId="0" fontId="32" fillId="24" borderId="11" xfId="0" applyFont="1" applyFill="1" applyBorder="1" applyAlignment="1">
      <alignment horizontal="center"/>
    </xf>
    <xf numFmtId="0" fontId="32" fillId="24" borderId="13" xfId="0" applyFont="1" applyFill="1" applyBorder="1" applyAlignment="1">
      <alignment horizontal="center"/>
    </xf>
    <xf numFmtId="0" fontId="31" fillId="24" borderId="0" xfId="0" applyFont="1" applyFill="1" applyBorder="1" applyAlignment="1">
      <alignment horizontal="center"/>
    </xf>
    <xf numFmtId="0" fontId="31" fillId="24" borderId="14" xfId="0" applyFont="1" applyFill="1" applyBorder="1" applyAlignment="1">
      <alignment horizontal="center" vertical="center"/>
    </xf>
    <xf numFmtId="0" fontId="32" fillId="24" borderId="14" xfId="0" applyFont="1" applyFill="1" applyBorder="1" applyAlignment="1"/>
    <xf numFmtId="0" fontId="32" fillId="24" borderId="11" xfId="0" applyFont="1" applyFill="1" applyBorder="1" applyAlignment="1">
      <alignment horizontal="center" vertical="top"/>
    </xf>
    <xf numFmtId="0" fontId="32" fillId="24" borderId="13" xfId="0" applyFont="1" applyFill="1" applyBorder="1" applyAlignment="1">
      <alignment horizontal="center" vertical="top"/>
    </xf>
    <xf numFmtId="0" fontId="31" fillId="24" borderId="11" xfId="0" applyFont="1" applyFill="1" applyBorder="1" applyAlignment="1">
      <alignment horizontal="justify" vertical="top"/>
    </xf>
    <xf numFmtId="0" fontId="31" fillId="24" borderId="13" xfId="0" applyFont="1" applyFill="1" applyBorder="1" applyAlignment="1">
      <alignment horizontal="justify" vertical="top"/>
    </xf>
    <xf numFmtId="0" fontId="32" fillId="24" borderId="12" xfId="0" applyFont="1" applyFill="1" applyBorder="1" applyAlignment="1" applyProtection="1">
      <alignment horizontal="center"/>
    </xf>
    <xf numFmtId="0" fontId="32" fillId="24" borderId="11" xfId="0" applyFont="1" applyFill="1" applyBorder="1" applyAlignment="1" applyProtection="1">
      <alignment horizontal="center"/>
    </xf>
    <xf numFmtId="0" fontId="32" fillId="24" borderId="12" xfId="0" applyFont="1" applyFill="1" applyBorder="1" applyAlignment="1">
      <alignment horizontal="center" vertical="top"/>
    </xf>
    <xf numFmtId="0" fontId="31" fillId="24" borderId="12" xfId="0" applyFont="1" applyFill="1" applyBorder="1" applyAlignment="1">
      <alignment horizontal="justify" vertical="top"/>
    </xf>
    <xf numFmtId="0" fontId="31" fillId="24" borderId="10" xfId="0" applyFont="1" applyFill="1" applyBorder="1" applyAlignment="1">
      <alignment horizontal="center"/>
    </xf>
    <xf numFmtId="0" fontId="32" fillId="24" borderId="0" xfId="0" applyFont="1" applyFill="1" applyBorder="1" applyAlignment="1">
      <alignment horizontal="left" vertical="center" wrapText="1"/>
    </xf>
    <xf numFmtId="0" fontId="32" fillId="24" borderId="11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center" vertical="center" wrapText="1"/>
    </xf>
    <xf numFmtId="0" fontId="32" fillId="24" borderId="12" xfId="0" applyNumberFormat="1" applyFont="1" applyFill="1" applyBorder="1" applyAlignment="1" applyProtection="1">
      <alignment horizontal="left" vertical="center"/>
      <protection locked="0"/>
    </xf>
    <xf numFmtId="0" fontId="32" fillId="24" borderId="11" xfId="0" applyNumberFormat="1" applyFont="1" applyFill="1" applyBorder="1" applyAlignment="1" applyProtection="1">
      <alignment horizontal="left" vertical="center"/>
      <protection locked="0"/>
    </xf>
    <xf numFmtId="49" fontId="32" fillId="24" borderId="12" xfId="0" applyNumberFormat="1" applyFont="1" applyFill="1" applyBorder="1" applyAlignment="1" applyProtection="1">
      <alignment horizontal="center" vertical="center"/>
      <protection locked="0"/>
    </xf>
    <xf numFmtId="49" fontId="32" fillId="24" borderId="11" xfId="0" applyNumberFormat="1" applyFont="1" applyFill="1" applyBorder="1" applyAlignment="1" applyProtection="1">
      <alignment horizontal="center" vertical="center"/>
      <protection locked="0"/>
    </xf>
    <xf numFmtId="49" fontId="32" fillId="24" borderId="13" xfId="0" applyNumberFormat="1" applyFont="1" applyFill="1" applyBorder="1" applyAlignment="1" applyProtection="1">
      <alignment horizontal="center" vertical="center"/>
      <protection locked="0"/>
    </xf>
    <xf numFmtId="0" fontId="32" fillId="24" borderId="16" xfId="0" applyFont="1" applyFill="1" applyBorder="1" applyAlignment="1">
      <alignment horizontal="justify" vertical="center" shrinkToFit="1"/>
    </xf>
    <xf numFmtId="0" fontId="31" fillId="24" borderId="12" xfId="0" applyNumberFormat="1" applyFont="1" applyFill="1" applyBorder="1" applyAlignment="1" applyProtection="1">
      <alignment horizontal="center" vertical="center" shrinkToFit="1"/>
      <protection locked="0"/>
    </xf>
    <xf numFmtId="0" fontId="31" fillId="24" borderId="11" xfId="0" applyNumberFormat="1" applyFont="1" applyFill="1" applyBorder="1" applyAlignment="1" applyProtection="1">
      <alignment horizontal="center" vertical="center" shrinkToFit="1"/>
      <protection locked="0"/>
    </xf>
    <xf numFmtId="0" fontId="31" fillId="24" borderId="13" xfId="0" applyNumberFormat="1" applyFont="1" applyFill="1" applyBorder="1" applyAlignment="1" applyProtection="1">
      <alignment horizontal="center" vertical="center" shrinkToFit="1"/>
      <protection locked="0"/>
    </xf>
    <xf numFmtId="0" fontId="32" fillId="24" borderId="0" xfId="0" applyFont="1" applyFill="1" applyBorder="1" applyAlignment="1">
      <alignment horizontal="center"/>
    </xf>
    <xf numFmtId="0" fontId="32" fillId="24" borderId="0" xfId="0" applyFont="1" applyFill="1" applyBorder="1" applyAlignment="1">
      <alignment horizontal="center" vertical="center" wrapText="1"/>
    </xf>
    <xf numFmtId="0" fontId="32" fillId="24" borderId="0" xfId="0" applyFont="1" applyFill="1" applyBorder="1" applyAlignment="1"/>
    <xf numFmtId="3" fontId="31" fillId="24" borderId="12" xfId="0" applyNumberFormat="1" applyFont="1" applyFill="1" applyBorder="1" applyAlignment="1" applyProtection="1">
      <alignment horizontal="center" vertical="center" shrinkToFit="1"/>
      <protection locked="0"/>
    </xf>
    <xf numFmtId="3" fontId="31" fillId="24" borderId="11" xfId="0" applyNumberFormat="1" applyFont="1" applyFill="1" applyBorder="1" applyAlignment="1" applyProtection="1">
      <alignment horizontal="center" vertical="center" shrinkToFit="1"/>
      <protection locked="0"/>
    </xf>
    <xf numFmtId="0" fontId="32" fillId="24" borderId="11" xfId="0" applyFont="1" applyFill="1" applyBorder="1" applyAlignment="1">
      <alignment vertical="center"/>
    </xf>
    <xf numFmtId="0" fontId="31" fillId="24" borderId="12" xfId="0" applyNumberFormat="1" applyFont="1" applyFill="1" applyBorder="1" applyAlignment="1" applyProtection="1">
      <alignment horizontal="left" vertical="center" shrinkToFit="1"/>
      <protection locked="0"/>
    </xf>
    <xf numFmtId="0" fontId="31" fillId="24" borderId="11" xfId="0" applyNumberFormat="1" applyFont="1" applyFill="1" applyBorder="1" applyAlignment="1" applyProtection="1">
      <alignment horizontal="left" vertical="center" shrinkToFit="1"/>
      <protection locked="0"/>
    </xf>
    <xf numFmtId="0" fontId="31" fillId="24" borderId="13" xfId="0" applyFont="1" applyFill="1" applyBorder="1" applyAlignment="1"/>
    <xf numFmtId="0" fontId="31" fillId="24" borderId="12" xfId="0" applyFont="1" applyFill="1" applyBorder="1" applyAlignment="1">
      <alignment horizontal="left" vertical="center" shrinkToFit="1"/>
    </xf>
    <xf numFmtId="0" fontId="31" fillId="24" borderId="11" xfId="0" applyFont="1" applyFill="1" applyBorder="1" applyAlignment="1">
      <alignment horizontal="left" vertical="center" shrinkToFit="1"/>
    </xf>
    <xf numFmtId="0" fontId="31" fillId="24" borderId="13" xfId="0" applyFont="1" applyFill="1" applyBorder="1" applyAlignment="1">
      <alignment horizontal="left" vertical="center" shrinkToFit="1"/>
    </xf>
    <xf numFmtId="0" fontId="32" fillId="24" borderId="12" xfId="0" applyNumberFormat="1" applyFont="1" applyFill="1" applyBorder="1" applyAlignment="1" applyProtection="1">
      <alignment horizontal="left" vertical="center" shrinkToFit="1"/>
      <protection locked="0"/>
    </xf>
    <xf numFmtId="0" fontId="32" fillId="24" borderId="11" xfId="0" applyFont="1" applyFill="1" applyBorder="1" applyAlignment="1">
      <alignment horizontal="left" vertical="center" shrinkToFit="1"/>
    </xf>
    <xf numFmtId="0" fontId="32" fillId="24" borderId="13" xfId="0" applyFont="1" applyFill="1" applyBorder="1" applyAlignment="1">
      <alignment horizontal="left" vertical="center" shrinkToFit="1"/>
    </xf>
    <xf numFmtId="0" fontId="34" fillId="0" borderId="0" xfId="0" applyFont="1"/>
    <xf numFmtId="0" fontId="35" fillId="0" borderId="0" xfId="0" applyFont="1"/>
    <xf numFmtId="0" fontId="36" fillId="26" borderId="10" xfId="0" applyFont="1" applyFill="1" applyBorder="1" applyAlignment="1">
      <alignment horizontal="center"/>
    </xf>
    <xf numFmtId="0" fontId="36" fillId="26" borderId="10" xfId="0" applyFont="1" applyFill="1" applyBorder="1"/>
    <xf numFmtId="0" fontId="37" fillId="26" borderId="10" xfId="0" applyFont="1" applyFill="1" applyBorder="1"/>
    <xf numFmtId="0" fontId="37" fillId="26" borderId="10" xfId="0" applyFont="1" applyFill="1" applyBorder="1" applyAlignment="1">
      <alignment wrapText="1"/>
    </xf>
    <xf numFmtId="0" fontId="31" fillId="0" borderId="0" xfId="36" applyFont="1" applyBorder="1" applyAlignment="1">
      <alignment horizontal="center"/>
    </xf>
    <xf numFmtId="0" fontId="22" fillId="25" borderId="10" xfId="37" applyFont="1" applyFill="1" applyBorder="1" applyAlignment="1">
      <alignment horizontal="left" vertical="center" wrapText="1" indent="1"/>
    </xf>
    <xf numFmtId="0" fontId="32" fillId="24" borderId="16" xfId="0" applyFont="1" applyFill="1" applyBorder="1" applyAlignment="1">
      <alignment horizontal="left" vertical="center" shrinkToFit="1"/>
    </xf>
    <xf numFmtId="0" fontId="31" fillId="24" borderId="14" xfId="0" applyFont="1" applyFill="1" applyBorder="1" applyAlignment="1">
      <alignment horizontal="left" vertical="center" shrinkToFit="1"/>
    </xf>
    <xf numFmtId="0" fontId="31" fillId="24" borderId="17" xfId="0" applyFont="1" applyFill="1" applyBorder="1" applyAlignment="1">
      <alignment horizontal="left" vertical="center" shrinkToFit="1"/>
    </xf>
    <xf numFmtId="0" fontId="31" fillId="24" borderId="18" xfId="0" applyFont="1" applyFill="1" applyBorder="1" applyAlignment="1">
      <alignment horizontal="left" vertical="center" shrinkToFit="1"/>
    </xf>
    <xf numFmtId="0" fontId="31" fillId="24" borderId="0" xfId="0" applyFont="1" applyFill="1" applyBorder="1" applyAlignment="1">
      <alignment horizontal="left" vertical="center" shrinkToFit="1"/>
    </xf>
    <xf numFmtId="0" fontId="31" fillId="24" borderId="19" xfId="0" applyFont="1" applyFill="1" applyBorder="1" applyAlignment="1">
      <alignment horizontal="left" vertical="center" shrinkToFit="1"/>
    </xf>
    <xf numFmtId="0" fontId="31" fillId="24" borderId="20" xfId="0" applyFont="1" applyFill="1" applyBorder="1" applyAlignment="1">
      <alignment horizontal="left" vertical="center" shrinkToFit="1"/>
    </xf>
    <xf numFmtId="0" fontId="31" fillId="24" borderId="15" xfId="0" applyFont="1" applyFill="1" applyBorder="1" applyAlignment="1">
      <alignment horizontal="left" vertical="center" shrinkToFit="1"/>
    </xf>
    <xf numFmtId="0" fontId="31" fillId="24" borderId="21" xfId="0" applyFont="1" applyFill="1" applyBorder="1" applyAlignment="1">
      <alignment horizontal="left" vertical="center" shrinkToFit="1"/>
    </xf>
    <xf numFmtId="0" fontId="31" fillId="24" borderId="18" xfId="0" applyFont="1" applyFill="1" applyBorder="1"/>
    <xf numFmtId="0" fontId="31" fillId="24" borderId="19" xfId="0" applyFont="1" applyFill="1" applyBorder="1"/>
    <xf numFmtId="167" fontId="32" fillId="24" borderId="10" xfId="0" applyNumberFormat="1" applyFont="1" applyFill="1" applyBorder="1" applyAlignment="1" applyProtection="1">
      <alignment horizontal="center" vertical="center"/>
      <protection locked="0"/>
    </xf>
    <xf numFmtId="0" fontId="32" fillId="24" borderId="18" xfId="0" applyFont="1" applyFill="1" applyBorder="1" applyAlignment="1">
      <alignment horizontal="left" vertical="center" wrapText="1"/>
    </xf>
    <xf numFmtId="0" fontId="31" fillId="24" borderId="19" xfId="0" applyFont="1" applyFill="1" applyBorder="1" applyAlignment="1">
      <alignment horizontal="center"/>
    </xf>
    <xf numFmtId="0" fontId="32" fillId="24" borderId="10" xfId="0" applyFont="1" applyFill="1" applyBorder="1" applyAlignment="1"/>
    <xf numFmtId="0" fontId="32" fillId="24" borderId="13" xfId="0" applyNumberFormat="1" applyFont="1" applyFill="1" applyBorder="1" applyAlignment="1" applyProtection="1">
      <alignment horizontal="left" vertical="center"/>
      <protection locked="0"/>
    </xf>
    <xf numFmtId="165" fontId="32" fillId="24" borderId="13" xfId="0" applyNumberFormat="1" applyFont="1" applyFill="1" applyBorder="1" applyAlignment="1">
      <alignment horizontal="left" vertical="center" shrinkToFit="1"/>
    </xf>
    <xf numFmtId="0" fontId="32" fillId="24" borderId="18" xfId="0" applyFont="1" applyFill="1" applyBorder="1" applyAlignment="1">
      <alignment horizontal="center"/>
    </xf>
    <xf numFmtId="0" fontId="32" fillId="24" borderId="13" xfId="0" applyFont="1" applyFill="1" applyBorder="1" applyAlignment="1">
      <alignment vertical="center"/>
    </xf>
    <xf numFmtId="3" fontId="31" fillId="24" borderId="13" xfId="0" applyNumberFormat="1" applyFont="1" applyFill="1" applyBorder="1" applyAlignment="1" applyProtection="1">
      <alignment horizontal="center" vertical="center" shrinkToFit="1"/>
      <protection locked="0"/>
    </xf>
    <xf numFmtId="165" fontId="31" fillId="24" borderId="13" xfId="0" applyNumberFormat="1" applyFont="1" applyFill="1" applyBorder="1" applyAlignment="1" applyProtection="1">
      <alignment horizontal="left" vertical="center" shrinkToFit="1"/>
      <protection locked="0"/>
    </xf>
    <xf numFmtId="0" fontId="32" fillId="24" borderId="12" xfId="0" applyFont="1" applyFill="1" applyBorder="1" applyAlignment="1"/>
    <xf numFmtId="0" fontId="31" fillId="24" borderId="13" xfId="0" applyNumberFormat="1" applyFont="1" applyFill="1" applyBorder="1" applyAlignment="1" applyProtection="1">
      <alignment horizontal="center" shrinkToFit="1"/>
      <protection locked="0"/>
    </xf>
    <xf numFmtId="0" fontId="32" fillId="24" borderId="13" xfId="0" applyFont="1" applyFill="1" applyBorder="1" applyAlignment="1">
      <alignment horizontal="center" vertical="center" shrinkToFit="1"/>
    </xf>
    <xf numFmtId="167" fontId="31" fillId="24" borderId="10" xfId="0" applyNumberFormat="1" applyFont="1" applyFill="1" applyBorder="1" applyAlignment="1" applyProtection="1">
      <alignment horizontal="center" vertical="center"/>
      <protection locked="0"/>
    </xf>
    <xf numFmtId="3" fontId="31" fillId="24" borderId="13" xfId="0" applyNumberFormat="1" applyFont="1" applyFill="1" applyBorder="1" applyAlignment="1" applyProtection="1">
      <alignment horizontal="right" vertical="center" shrinkToFit="1"/>
      <protection locked="0"/>
    </xf>
    <xf numFmtId="170" fontId="32" fillId="24" borderId="13" xfId="0" applyNumberFormat="1" applyFont="1" applyFill="1" applyBorder="1" applyAlignment="1">
      <alignment horizontal="right" vertical="center" shrinkToFit="1"/>
    </xf>
    <xf numFmtId="0" fontId="32" fillId="24" borderId="18" xfId="0" applyFont="1" applyFill="1" applyBorder="1" applyAlignment="1">
      <alignment horizontal="justify" vertical="center" shrinkToFit="1"/>
    </xf>
    <xf numFmtId="0" fontId="32" fillId="24" borderId="20" xfId="0" applyFont="1" applyFill="1" applyBorder="1" applyAlignment="1">
      <alignment horizontal="justify" vertical="center" shrinkToFit="1"/>
    </xf>
    <xf numFmtId="0" fontId="32" fillId="24" borderId="12" xfId="0" applyFont="1" applyFill="1" applyBorder="1" applyAlignment="1">
      <alignment horizontal="left" vertical="center" shrinkToFit="1"/>
    </xf>
    <xf numFmtId="168" fontId="32" fillId="24" borderId="13" xfId="0" applyNumberFormat="1" applyFont="1" applyFill="1" applyBorder="1" applyAlignment="1">
      <alignment horizontal="right" vertical="center" shrinkToFit="1"/>
    </xf>
    <xf numFmtId="0" fontId="32" fillId="24" borderId="16" xfId="0" applyFont="1" applyFill="1" applyBorder="1" applyAlignment="1" applyProtection="1">
      <alignment horizontal="center" vertical="top"/>
    </xf>
    <xf numFmtId="0" fontId="32" fillId="24" borderId="17" xfId="0" applyFont="1" applyFill="1" applyBorder="1" applyAlignment="1"/>
    <xf numFmtId="0" fontId="31" fillId="24" borderId="12" xfId="0" applyFont="1" applyFill="1" applyBorder="1" applyAlignment="1" applyProtection="1">
      <alignment horizontal="justify" vertical="top"/>
    </xf>
    <xf numFmtId="0" fontId="32" fillId="24" borderId="13" xfId="0" applyFont="1" applyFill="1" applyBorder="1" applyAlignment="1" applyProtection="1">
      <alignment horizontal="center"/>
    </xf>
    <xf numFmtId="0" fontId="22" fillId="0" borderId="0" xfId="36" applyFont="1" applyFill="1" applyBorder="1" applyAlignment="1">
      <alignment horizontal="center" vertical="center" wrapText="1"/>
    </xf>
    <xf numFmtId="0" fontId="29" fillId="0" borderId="10" xfId="36" applyFont="1" applyFill="1" applyBorder="1" applyAlignment="1">
      <alignment horizontal="left" vertical="center" wrapText="1"/>
    </xf>
    <xf numFmtId="0" fontId="23" fillId="0" borderId="10" xfId="38" applyFont="1" applyFill="1" applyBorder="1" applyAlignment="1">
      <alignment vertical="center" wrapText="1"/>
    </xf>
    <xf numFmtId="0" fontId="28" fillId="0" borderId="10" xfId="36" applyFont="1" applyFill="1" applyBorder="1" applyAlignment="1">
      <alignment wrapText="1"/>
    </xf>
    <xf numFmtId="0" fontId="28" fillId="0" borderId="10" xfId="36" applyFont="1" applyFill="1" applyBorder="1" applyAlignment="1">
      <alignment horizontal="justify" vertical="center" wrapText="1"/>
    </xf>
  </cellXfs>
  <cellStyles count="57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Hipervínculo 2" xfId="32"/>
    <cellStyle name="Hipervínculo 3" xfId="33"/>
    <cellStyle name="Incorrecto 2" xfId="34"/>
    <cellStyle name="Neutral 2" xfId="35"/>
    <cellStyle name="Normal" xfId="0" builtinId="0"/>
    <cellStyle name="Normal 2" xfId="36"/>
    <cellStyle name="Normal 2 2" xfId="37"/>
    <cellStyle name="Normal 3" xfId="38"/>
    <cellStyle name="Normal 3 2" xfId="39"/>
    <cellStyle name="Normal 4" xfId="40"/>
    <cellStyle name="Normal 5" xfId="41"/>
    <cellStyle name="Normal 5 2" xfId="42"/>
    <cellStyle name="Normal 5 2 2" xfId="43"/>
    <cellStyle name="Normal 6" xfId="44"/>
    <cellStyle name="Normal 7" xfId="45"/>
    <cellStyle name="Notas 2" xfId="46"/>
    <cellStyle name="Porcentaje 2" xfId="47"/>
    <cellStyle name="Porcentaje 3" xfId="48"/>
    <cellStyle name="Salida 2" xfId="49"/>
    <cellStyle name="Texto de advertencia 2" xfId="50"/>
    <cellStyle name="Texto explicativo 2" xfId="51"/>
    <cellStyle name="Título 1 2" xfId="52"/>
    <cellStyle name="Título 2 2" xfId="53"/>
    <cellStyle name="Título 3 2" xfId="54"/>
    <cellStyle name="Título 4" xfId="55"/>
    <cellStyle name="Total 2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1181099</xdr:colOff>
      <xdr:row>0</xdr:row>
      <xdr:rowOff>88303</xdr:rowOff>
    </xdr:from>
    <xdr:to>
      <xdr:col>2</xdr:col>
      <xdr:colOff>5133975</xdr:colOff>
      <xdr:row>0</xdr:row>
      <xdr:rowOff>952500</xdr:rowOff>
    </xdr:to>
    <xdr:sp macro="" textlink="">
      <xdr:nvSpPr>
        <xdr:cNvPr id="4" name="5 CuadroTexto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o="urn:schemas-microsoft-com:office:office" xmlns:v="urn:schemas-microsoft-com:vml" xmlns:w10="urn:schemas-microsoft-com:office:word" xmlns:w="http://schemas.openxmlformats.org/wordprocessingml/2006/main" xmlns="" xmlns:a16="http://schemas.microsoft.com/office/drawing/2014/main" xmlns:lc="http://schemas.openxmlformats.org/drawingml/2006/lockedCanvas" id="{2900E104-39F3-41F9-8CE1-61FAAEEF778C}"/>
            </a:ext>
          </a:extLst>
        </xdr:cNvPr>
        <xdr:cNvSpPr txBox="1"/>
      </xdr:nvSpPr>
      <xdr:spPr>
        <a:xfrm>
          <a:off x="1181099" y="88303"/>
          <a:ext cx="6800851" cy="864197"/>
        </a:xfrm>
        <a:prstGeom prst="roundRect">
          <a:avLst/>
        </a:prstGeom>
        <a:ln w="38100">
          <a:solidFill>
            <a:srgbClr val="FF9933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spcAft>
              <a:spcPts val="0"/>
            </a:spcAft>
          </a:pPr>
          <a:r>
            <a:rPr lang="es-ES" sz="2100" b="1">
              <a:solidFill>
                <a:srgbClr val="FF9933"/>
              </a:solidFill>
              <a:effectLst/>
              <a:latin typeface="Trebuchet MS" panose="020B0603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INSTRUCCIONES</a:t>
          </a:r>
        </a:p>
        <a:p>
          <a:pPr algn="ctr">
            <a:spcAft>
              <a:spcPts val="0"/>
            </a:spcAft>
          </a:pPr>
          <a:r>
            <a:rPr lang="es-ES" sz="2100" b="1">
              <a:solidFill>
                <a:srgbClr val="FF9933"/>
              </a:solidFill>
              <a:effectLst/>
              <a:latin typeface="Trebuchet MS" panose="020B0603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FORMATO COMPROBANTE DE PAGO DE CAJA MENOR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76200</xdr:rowOff>
    </xdr:from>
    <xdr:to>
      <xdr:col>0</xdr:col>
      <xdr:colOff>1095347</xdr:colOff>
      <xdr:row>0</xdr:row>
      <xdr:rowOff>942975</xdr:rowOff>
    </xdr:to>
    <xdr:pic>
      <xdr:nvPicPr>
        <xdr:cNvPr id="5" name="Imagen 4" descr="Descripción: Descripción: Descripción: PROCEDIMIENTO-03.png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="" xmlns:a16="http://schemas.microsoft.com/office/drawing/2014/main" xmlns:lc="http://schemas.openxmlformats.org/drawingml/2006/lockedCanvas" id="{526CD8FF-015C-4AFB-ABCF-D644E9BE8D3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76200" y="76200"/>
          <a:ext cx="1019147" cy="866775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solidFill>
            <a:srgbClr val="FF9933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6</xdr:row>
      <xdr:rowOff>0</xdr:rowOff>
    </xdr:from>
    <xdr:to>
      <xdr:col>5</xdr:col>
      <xdr:colOff>0</xdr:colOff>
      <xdr:row>6</xdr:row>
      <xdr:rowOff>104775</xdr:rowOff>
    </xdr:to>
    <xdr:sp macro="" textlink="">
      <xdr:nvSpPr>
        <xdr:cNvPr id="3074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5257800" y="2333625"/>
          <a:ext cx="123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0</xdr:col>
      <xdr:colOff>1876425</xdr:colOff>
      <xdr:row>5</xdr:row>
      <xdr:rowOff>0</xdr:rowOff>
    </xdr:from>
    <xdr:to>
      <xdr:col>1</xdr:col>
      <xdr:colOff>0</xdr:colOff>
      <xdr:row>5</xdr:row>
      <xdr:rowOff>104775</xdr:rowOff>
    </xdr:to>
    <xdr:sp macro="" textlink="">
      <xdr:nvSpPr>
        <xdr:cNvPr id="3075" name="Rectangle 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876425" y="2076450"/>
          <a:ext cx="1428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0</xdr:col>
      <xdr:colOff>1258417</xdr:colOff>
      <xdr:row>0</xdr:row>
      <xdr:rowOff>112956</xdr:rowOff>
    </xdr:from>
    <xdr:to>
      <xdr:col>13</xdr:col>
      <xdr:colOff>295275</xdr:colOff>
      <xdr:row>0</xdr:row>
      <xdr:rowOff>977153</xdr:rowOff>
    </xdr:to>
    <xdr:sp macro="" textlink="">
      <xdr:nvSpPr>
        <xdr:cNvPr id="14" name="5 CuadroTexto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o="urn:schemas-microsoft-com:office:office" xmlns:v="urn:schemas-microsoft-com:vml" xmlns:w10="urn:schemas-microsoft-com:office:word" xmlns:w="http://schemas.openxmlformats.org/wordprocessingml/2006/main" xmlns="" xmlns:a16="http://schemas.microsoft.com/office/drawing/2014/main" xmlns:lc="http://schemas.openxmlformats.org/drawingml/2006/lockedCanvas" id="{2900E104-39F3-41F9-8CE1-61FAAEEF778C}"/>
            </a:ext>
          </a:extLst>
        </xdr:cNvPr>
        <xdr:cNvSpPr txBox="1"/>
      </xdr:nvSpPr>
      <xdr:spPr>
        <a:xfrm>
          <a:off x="1258417" y="112956"/>
          <a:ext cx="10238258" cy="864197"/>
        </a:xfrm>
        <a:prstGeom prst="roundRect">
          <a:avLst/>
        </a:prstGeom>
        <a:ln w="38100">
          <a:solidFill>
            <a:srgbClr val="FF9933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spcAft>
              <a:spcPts val="0"/>
            </a:spcAft>
          </a:pPr>
          <a:r>
            <a:rPr lang="es-ES" sz="2400" b="1">
              <a:solidFill>
                <a:srgbClr val="FF9933"/>
              </a:solidFill>
              <a:effectLst/>
              <a:latin typeface="Trebuchet MS" panose="020B0603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FORMATO</a:t>
          </a:r>
        </a:p>
        <a:p>
          <a:pPr algn="ctr">
            <a:spcAft>
              <a:spcPts val="0"/>
            </a:spcAft>
          </a:pPr>
          <a:r>
            <a:rPr lang="es-ES" sz="2400" b="1">
              <a:solidFill>
                <a:srgbClr val="FF9933"/>
              </a:solidFill>
              <a:effectLst/>
              <a:latin typeface="Trebuchet MS" panose="020B0603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COMPROBANTE DE PAGO DE CAJA MENOR</a:t>
          </a:r>
        </a:p>
      </xdr:txBody>
    </xdr:sp>
    <xdr:clientData/>
  </xdr:twoCellAnchor>
  <xdr:twoCellAnchor editAs="oneCell">
    <xdr:from>
      <xdr:col>0</xdr:col>
      <xdr:colOff>134469</xdr:colOff>
      <xdr:row>0</xdr:row>
      <xdr:rowOff>100853</xdr:rowOff>
    </xdr:from>
    <xdr:to>
      <xdr:col>0</xdr:col>
      <xdr:colOff>1153616</xdr:colOff>
      <xdr:row>0</xdr:row>
      <xdr:rowOff>967628</xdr:rowOff>
    </xdr:to>
    <xdr:pic>
      <xdr:nvPicPr>
        <xdr:cNvPr id="15" name="Imagen 14" descr="Descripción: Descripción: Descripción: PROCEDIMIENTO-03.png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="" xmlns:a16="http://schemas.microsoft.com/office/drawing/2014/main" xmlns:lc="http://schemas.openxmlformats.org/drawingml/2006/lockedCanvas" id="{526CD8FF-015C-4AFB-ABCF-D644E9BE8D3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34469" y="100853"/>
          <a:ext cx="1019147" cy="866775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solidFill>
            <a:srgbClr val="FF9933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13</xdr:col>
      <xdr:colOff>397245</xdr:colOff>
      <xdr:row>0</xdr:row>
      <xdr:rowOff>129428</xdr:rowOff>
    </xdr:from>
    <xdr:to>
      <xdr:col>14</xdr:col>
      <xdr:colOff>838196</xdr:colOff>
      <xdr:row>0</xdr:row>
      <xdr:rowOff>405653</xdr:rowOff>
    </xdr:to>
    <xdr:sp macro="" textlink="">
      <xdr:nvSpPr>
        <xdr:cNvPr id="16" name="CuadroTexto 15"/>
        <xdr:cNvSpPr txBox="1"/>
      </xdr:nvSpPr>
      <xdr:spPr>
        <a:xfrm>
          <a:off x="11598645" y="129428"/>
          <a:ext cx="1222001" cy="276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solidFill>
                <a:schemeClr val="tx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Código</a:t>
          </a:r>
          <a:endParaRPr lang="es-CO">
            <a:solidFill>
              <a:schemeClr val="tx1"/>
            </a:solidFill>
            <a:effectLst/>
            <a:latin typeface="Trebuchet MS" panose="020B0603020202020204" pitchFamily="34" charset="0"/>
          </a:endParaRPr>
        </a:p>
        <a:p>
          <a:endParaRPr lang="es-CO" sz="1100">
            <a:solidFill>
              <a:schemeClr val="tx1"/>
            </a:solidFill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13</xdr:col>
      <xdr:colOff>397245</xdr:colOff>
      <xdr:row>0</xdr:row>
      <xdr:rowOff>405653</xdr:rowOff>
    </xdr:from>
    <xdr:to>
      <xdr:col>14</xdr:col>
      <xdr:colOff>838196</xdr:colOff>
      <xdr:row>0</xdr:row>
      <xdr:rowOff>681878</xdr:rowOff>
    </xdr:to>
    <xdr:sp macro="" textlink="">
      <xdr:nvSpPr>
        <xdr:cNvPr id="17" name="CuadroTexto 16"/>
        <xdr:cNvSpPr txBox="1"/>
      </xdr:nvSpPr>
      <xdr:spPr>
        <a:xfrm>
          <a:off x="11598645" y="405653"/>
          <a:ext cx="1222001" cy="276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2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Versión</a:t>
          </a:r>
          <a:endParaRPr lang="es-CO" sz="1200">
            <a:effectLst/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13</xdr:col>
      <xdr:colOff>397245</xdr:colOff>
      <xdr:row>0</xdr:row>
      <xdr:rowOff>681878</xdr:rowOff>
    </xdr:from>
    <xdr:to>
      <xdr:col>14</xdr:col>
      <xdr:colOff>838196</xdr:colOff>
      <xdr:row>0</xdr:row>
      <xdr:rowOff>958103</xdr:rowOff>
    </xdr:to>
    <xdr:sp macro="" textlink="">
      <xdr:nvSpPr>
        <xdr:cNvPr id="18" name="CuadroTexto 17"/>
        <xdr:cNvSpPr txBox="1"/>
      </xdr:nvSpPr>
      <xdr:spPr>
        <a:xfrm>
          <a:off x="11598645" y="681878"/>
          <a:ext cx="1222001" cy="276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Vigencia Desde</a:t>
          </a:r>
          <a:endParaRPr lang="es-CO" sz="1200">
            <a:effectLst/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14</xdr:col>
      <xdr:colOff>838197</xdr:colOff>
      <xdr:row>0</xdr:row>
      <xdr:rowOff>129428</xdr:rowOff>
    </xdr:from>
    <xdr:to>
      <xdr:col>16</xdr:col>
      <xdr:colOff>720536</xdr:colOff>
      <xdr:row>0</xdr:row>
      <xdr:rowOff>405653</xdr:rowOff>
    </xdr:to>
    <xdr:sp macro="" textlink="">
      <xdr:nvSpPr>
        <xdr:cNvPr id="19" name="CuadroTexto 18"/>
        <xdr:cNvSpPr txBox="1"/>
      </xdr:nvSpPr>
      <xdr:spPr>
        <a:xfrm>
          <a:off x="12820647" y="129428"/>
          <a:ext cx="1139639" cy="276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127-FORGR-08</a:t>
          </a:r>
          <a:endParaRPr lang="es-CO">
            <a:effectLst/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14</xdr:col>
      <xdr:colOff>838197</xdr:colOff>
      <xdr:row>0</xdr:row>
      <xdr:rowOff>405653</xdr:rowOff>
    </xdr:from>
    <xdr:to>
      <xdr:col>16</xdr:col>
      <xdr:colOff>720536</xdr:colOff>
      <xdr:row>0</xdr:row>
      <xdr:rowOff>681878</xdr:rowOff>
    </xdr:to>
    <xdr:sp macro="" textlink="">
      <xdr:nvSpPr>
        <xdr:cNvPr id="20" name="CuadroTexto 19"/>
        <xdr:cNvSpPr txBox="1"/>
      </xdr:nvSpPr>
      <xdr:spPr>
        <a:xfrm>
          <a:off x="12820647" y="405653"/>
          <a:ext cx="1139639" cy="276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2</a:t>
          </a:r>
          <a:endParaRPr lang="es-CO" sz="1200">
            <a:effectLst/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14</xdr:col>
      <xdr:colOff>838197</xdr:colOff>
      <xdr:row>0</xdr:row>
      <xdr:rowOff>681878</xdr:rowOff>
    </xdr:from>
    <xdr:to>
      <xdr:col>16</xdr:col>
      <xdr:colOff>720536</xdr:colOff>
      <xdr:row>0</xdr:row>
      <xdr:rowOff>958103</xdr:rowOff>
    </xdr:to>
    <xdr:sp macro="" textlink="">
      <xdr:nvSpPr>
        <xdr:cNvPr id="21" name="CuadroTexto 20"/>
        <xdr:cNvSpPr txBox="1"/>
      </xdr:nvSpPr>
      <xdr:spPr>
        <a:xfrm>
          <a:off x="12820647" y="681878"/>
          <a:ext cx="1139639" cy="276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15/03/2019</a:t>
          </a:r>
          <a:endParaRPr lang="es-CO" sz="1200">
            <a:effectLst/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tabSelected="1" zoomScaleNormal="100" zoomScaleSheetLayoutView="85" workbookViewId="0">
      <selection activeCell="A2" sqref="A2:B2"/>
    </sheetView>
  </sheetViews>
  <sheetFormatPr baseColWidth="10" defaultRowHeight="15" x14ac:dyDescent="0.3"/>
  <cols>
    <col min="1" max="1" width="27.28515625" style="4" customWidth="1"/>
    <col min="2" max="2" width="15.42578125" style="4" customWidth="1"/>
    <col min="3" max="3" width="77.42578125" style="4" customWidth="1"/>
    <col min="4" max="16384" width="11.42578125" style="4"/>
  </cols>
  <sheetData>
    <row r="1" spans="1:3" ht="84.75" customHeight="1" x14ac:dyDescent="0.3">
      <c r="A1" s="154"/>
      <c r="B1" s="154"/>
      <c r="C1" s="154"/>
    </row>
    <row r="2" spans="1:3" ht="16.5" x14ac:dyDescent="0.3">
      <c r="A2" s="44" t="s">
        <v>295</v>
      </c>
      <c r="B2" s="44"/>
      <c r="C2" s="10" t="s">
        <v>296</v>
      </c>
    </row>
    <row r="3" spans="1:3" ht="16.5" x14ac:dyDescent="0.3">
      <c r="A3" s="155" t="s">
        <v>314</v>
      </c>
      <c r="B3" s="155"/>
      <c r="C3" s="156" t="s">
        <v>298</v>
      </c>
    </row>
    <row r="4" spans="1:3" ht="16.5" x14ac:dyDescent="0.3">
      <c r="A4" s="155" t="s">
        <v>315</v>
      </c>
      <c r="B4" s="155"/>
      <c r="C4" s="157" t="s">
        <v>301</v>
      </c>
    </row>
    <row r="5" spans="1:3" ht="16.5" x14ac:dyDescent="0.3">
      <c r="A5" s="155" t="s">
        <v>299</v>
      </c>
      <c r="B5" s="155"/>
      <c r="C5" s="158" t="s">
        <v>313</v>
      </c>
    </row>
    <row r="6" spans="1:3" ht="16.5" customHeight="1" x14ac:dyDescent="0.3">
      <c r="A6" s="155" t="s">
        <v>300</v>
      </c>
      <c r="B6" s="155"/>
      <c r="C6" s="158" t="s">
        <v>302</v>
      </c>
    </row>
    <row r="7" spans="1:3" ht="57.75" customHeight="1" x14ac:dyDescent="0.3">
      <c r="A7" s="155" t="s">
        <v>316</v>
      </c>
      <c r="B7" s="155"/>
      <c r="C7" s="158" t="s">
        <v>303</v>
      </c>
    </row>
    <row r="8" spans="1:3" ht="46.5" customHeight="1" x14ac:dyDescent="0.3">
      <c r="A8" s="155" t="s">
        <v>317</v>
      </c>
      <c r="B8" s="155"/>
      <c r="C8" s="158" t="s">
        <v>304</v>
      </c>
    </row>
    <row r="9" spans="1:3" ht="16.5" x14ac:dyDescent="0.3">
      <c r="A9" s="155" t="s">
        <v>318</v>
      </c>
      <c r="B9" s="155"/>
      <c r="C9" s="158" t="s">
        <v>306</v>
      </c>
    </row>
    <row r="10" spans="1:3" ht="16.5" x14ac:dyDescent="0.3">
      <c r="A10" s="155" t="s">
        <v>319</v>
      </c>
      <c r="B10" s="155"/>
      <c r="C10" s="158" t="s">
        <v>307</v>
      </c>
    </row>
    <row r="11" spans="1:3" ht="16.5" x14ac:dyDescent="0.3">
      <c r="A11" s="155" t="s">
        <v>320</v>
      </c>
      <c r="B11" s="155"/>
      <c r="C11" s="158" t="s">
        <v>305</v>
      </c>
    </row>
    <row r="12" spans="1:3" ht="16.5" x14ac:dyDescent="0.3">
      <c r="A12" s="155" t="s">
        <v>321</v>
      </c>
      <c r="B12" s="155"/>
      <c r="C12" s="158" t="s">
        <v>308</v>
      </c>
    </row>
    <row r="13" spans="1:3" ht="16.5" x14ac:dyDescent="0.3">
      <c r="A13" s="155" t="s">
        <v>322</v>
      </c>
      <c r="B13" s="155"/>
      <c r="C13" s="158" t="s">
        <v>328</v>
      </c>
    </row>
    <row r="14" spans="1:3" ht="16.5" x14ac:dyDescent="0.3">
      <c r="A14" s="155" t="s">
        <v>327</v>
      </c>
      <c r="B14" s="155"/>
      <c r="C14" s="158" t="s">
        <v>309</v>
      </c>
    </row>
    <row r="15" spans="1:3" ht="16.5" customHeight="1" x14ac:dyDescent="0.3">
      <c r="A15" s="155" t="s">
        <v>323</v>
      </c>
      <c r="B15" s="155"/>
      <c r="C15" s="158" t="s">
        <v>310</v>
      </c>
    </row>
    <row r="16" spans="1:3" ht="31.5" customHeight="1" x14ac:dyDescent="0.3">
      <c r="A16" s="155" t="s">
        <v>324</v>
      </c>
      <c r="B16" s="155"/>
      <c r="C16" s="158" t="s">
        <v>311</v>
      </c>
    </row>
    <row r="17" spans="1:3" ht="16.5" customHeight="1" x14ac:dyDescent="0.3">
      <c r="A17" s="155" t="s">
        <v>275</v>
      </c>
      <c r="B17" s="155"/>
      <c r="C17" s="158" t="s">
        <v>297</v>
      </c>
    </row>
    <row r="18" spans="1:3" ht="33" x14ac:dyDescent="0.3">
      <c r="A18" s="155" t="s">
        <v>325</v>
      </c>
      <c r="B18" s="155"/>
      <c r="C18" s="158" t="s">
        <v>312</v>
      </c>
    </row>
  </sheetData>
  <mergeCells count="18">
    <mergeCell ref="A1:C1"/>
    <mergeCell ref="A13:B13"/>
    <mergeCell ref="A18:B18"/>
    <mergeCell ref="A16:B16"/>
    <mergeCell ref="A17:B17"/>
    <mergeCell ref="A12:B12"/>
    <mergeCell ref="A6:B6"/>
    <mergeCell ref="A7:B7"/>
    <mergeCell ref="A8:B8"/>
    <mergeCell ref="A9:B9"/>
    <mergeCell ref="A15:B15"/>
    <mergeCell ref="A14:B14"/>
    <mergeCell ref="A11:B11"/>
    <mergeCell ref="A10:B10"/>
    <mergeCell ref="A2:B2"/>
    <mergeCell ref="A3:B3"/>
    <mergeCell ref="A4:B4"/>
    <mergeCell ref="A5:B5"/>
  </mergeCells>
  <printOptions horizontalCentered="1"/>
  <pageMargins left="0.39370078740157483" right="0.39370078740157483" top="0.39370078740157483" bottom="0.39370078740157483" header="0" footer="0"/>
  <pageSetup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4"/>
  <sheetViews>
    <sheetView showGridLines="0" zoomScaleNormal="100" workbookViewId="0">
      <selection activeCell="H54" sqref="H54"/>
    </sheetView>
  </sheetViews>
  <sheetFormatPr baseColWidth="10" defaultRowHeight="18" x14ac:dyDescent="0.35"/>
  <cols>
    <col min="1" max="1" width="24.28515625" style="41" customWidth="1"/>
    <col min="2" max="3" width="11.7109375" style="41" customWidth="1"/>
    <col min="4" max="4" width="8.140625" style="41" customWidth="1"/>
    <col min="5" max="5" width="15.5703125" style="41" customWidth="1"/>
    <col min="6" max="12" width="8.85546875" style="41" customWidth="1"/>
    <col min="13" max="13" width="14.5703125" style="41" bestFit="1" customWidth="1"/>
    <col min="14" max="14" width="11.7109375" style="41" customWidth="1"/>
    <col min="15" max="15" width="14.140625" style="41" customWidth="1"/>
    <col min="16" max="16" width="4.7109375" style="41" customWidth="1"/>
    <col min="17" max="17" width="11.7109375" style="41" customWidth="1"/>
    <col min="18" max="16384" width="11.42578125" style="4"/>
  </cols>
  <sheetData>
    <row r="1" spans="1:31" ht="87" customHeight="1" x14ac:dyDescent="0.3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31" ht="16.5" customHeight="1" x14ac:dyDescent="0.3">
      <c r="A2" s="118" t="s">
        <v>329</v>
      </c>
      <c r="B2" s="118"/>
      <c r="C2" s="118"/>
      <c r="D2" s="118"/>
      <c r="E2" s="118"/>
      <c r="F2" s="118"/>
      <c r="G2" s="118" t="s">
        <v>330</v>
      </c>
      <c r="H2" s="118"/>
      <c r="I2" s="118"/>
      <c r="J2" s="118"/>
      <c r="K2" s="118"/>
      <c r="L2" s="118"/>
      <c r="M2" s="118"/>
      <c r="N2" s="118"/>
      <c r="O2" s="118"/>
      <c r="P2" s="118"/>
      <c r="Q2" s="118"/>
    </row>
    <row r="3" spans="1:31" ht="8.25" customHeight="1" x14ac:dyDescent="0.35">
      <c r="A3" s="128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29"/>
    </row>
    <row r="4" spans="1:31" ht="36" customHeight="1" x14ac:dyDescent="0.35">
      <c r="A4" s="128" t="s">
        <v>4</v>
      </c>
      <c r="B4" s="13"/>
      <c r="C4" s="13"/>
      <c r="D4" s="97"/>
      <c r="E4" s="98"/>
      <c r="F4" s="98"/>
      <c r="G4" s="98"/>
      <c r="H4" s="98"/>
      <c r="I4" s="98"/>
      <c r="J4" s="98"/>
      <c r="K4" s="98"/>
      <c r="L4" s="98"/>
      <c r="M4" s="14"/>
      <c r="N4" s="13"/>
      <c r="O4" s="67" t="s">
        <v>263</v>
      </c>
      <c r="P4" s="68"/>
      <c r="Q4" s="130">
        <v>1</v>
      </c>
    </row>
    <row r="5" spans="1:31" ht="20.25" customHeight="1" x14ac:dyDescent="0.35">
      <c r="A5" s="131" t="s">
        <v>293</v>
      </c>
      <c r="B5" s="84"/>
      <c r="C5" s="84"/>
      <c r="D5" s="84"/>
      <c r="E5" s="84"/>
      <c r="F5" s="86"/>
      <c r="G5" s="86"/>
      <c r="H5" s="86"/>
      <c r="I5" s="15"/>
      <c r="J5" s="15"/>
      <c r="K5" s="84"/>
      <c r="L5" s="84"/>
      <c r="M5" s="16"/>
      <c r="N5" s="17"/>
      <c r="O5" s="72" t="s">
        <v>294</v>
      </c>
      <c r="P5" s="72"/>
      <c r="Q5" s="132"/>
    </row>
    <row r="6" spans="1:31" x14ac:dyDescent="0.35">
      <c r="A6" s="133" t="s">
        <v>264</v>
      </c>
      <c r="B6" s="87" t="s">
        <v>292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134"/>
    </row>
    <row r="7" spans="1:31" x14ac:dyDescent="0.3">
      <c r="A7" s="20" t="s">
        <v>265</v>
      </c>
      <c r="B7" s="89"/>
      <c r="C7" s="90"/>
      <c r="D7" s="91"/>
      <c r="E7" s="18" t="s">
        <v>266</v>
      </c>
      <c r="F7" s="89"/>
      <c r="G7" s="91"/>
      <c r="H7" s="67" t="s">
        <v>267</v>
      </c>
      <c r="I7" s="85"/>
      <c r="J7" s="85"/>
      <c r="K7" s="68"/>
      <c r="L7" s="59"/>
      <c r="M7" s="60"/>
      <c r="N7" s="60"/>
      <c r="O7" s="60"/>
      <c r="P7" s="60"/>
      <c r="Q7" s="135"/>
    </row>
    <row r="8" spans="1:31" ht="8.25" customHeight="1" x14ac:dyDescent="0.35">
      <c r="A8" s="13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19"/>
      <c r="P8" s="19"/>
      <c r="Q8" s="129"/>
    </row>
    <row r="9" spans="1:31" x14ac:dyDescent="0.3">
      <c r="A9" s="67" t="s">
        <v>291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37"/>
    </row>
    <row r="10" spans="1:31" ht="37.5" customHeight="1" x14ac:dyDescent="0.3">
      <c r="A10" s="20" t="s">
        <v>282</v>
      </c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5"/>
      <c r="M10" s="20" t="s">
        <v>268</v>
      </c>
      <c r="N10" s="99"/>
      <c r="O10" s="100"/>
      <c r="P10" s="100"/>
      <c r="Q10" s="138"/>
    </row>
    <row r="11" spans="1:31" ht="30" customHeight="1" x14ac:dyDescent="0.35">
      <c r="A11" s="20" t="s">
        <v>283</v>
      </c>
      <c r="B11" s="102"/>
      <c r="C11" s="103"/>
      <c r="D11" s="103"/>
      <c r="E11" s="104"/>
      <c r="F11" s="108" t="s">
        <v>284</v>
      </c>
      <c r="G11" s="109"/>
      <c r="H11" s="110"/>
      <c r="I11" s="105"/>
      <c r="J11" s="106"/>
      <c r="K11" s="107"/>
      <c r="L11" s="48" t="s">
        <v>285</v>
      </c>
      <c r="M11" s="50"/>
      <c r="N11" s="65"/>
      <c r="O11" s="66"/>
      <c r="P11" s="66"/>
      <c r="Q11" s="139"/>
    </row>
    <row r="12" spans="1:31" ht="9.75" customHeight="1" x14ac:dyDescent="0.35">
      <c r="A12" s="140"/>
      <c r="B12" s="21"/>
      <c r="C12" s="22"/>
      <c r="D12" s="22"/>
      <c r="E12" s="22"/>
      <c r="F12" s="22"/>
      <c r="G12" s="22"/>
      <c r="H12" s="23"/>
      <c r="I12" s="24"/>
      <c r="J12" s="24"/>
      <c r="K12" s="25"/>
      <c r="L12" s="25"/>
      <c r="M12" s="25"/>
      <c r="N12" s="26"/>
      <c r="O12" s="26"/>
      <c r="P12" s="26"/>
      <c r="Q12" s="141"/>
    </row>
    <row r="13" spans="1:31" x14ac:dyDescent="0.3">
      <c r="A13" s="67" t="s">
        <v>279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68"/>
    </row>
    <row r="14" spans="1:31" x14ac:dyDescent="0.35">
      <c r="A14" s="27" t="s">
        <v>269</v>
      </c>
      <c r="B14" s="27" t="s">
        <v>270</v>
      </c>
      <c r="C14" s="69" t="s">
        <v>271</v>
      </c>
      <c r="D14" s="70"/>
      <c r="E14" s="70"/>
      <c r="F14" s="70"/>
      <c r="G14" s="70"/>
      <c r="H14" s="70"/>
      <c r="I14" s="70"/>
      <c r="J14" s="70"/>
      <c r="K14" s="70"/>
      <c r="L14" s="71"/>
      <c r="M14" s="27" t="s">
        <v>272</v>
      </c>
      <c r="N14" s="28" t="s">
        <v>273</v>
      </c>
      <c r="O14" s="28" t="s">
        <v>326</v>
      </c>
      <c r="P14" s="61" t="s">
        <v>274</v>
      </c>
      <c r="Q14" s="142"/>
      <c r="AE14" s="4">
        <v>25000</v>
      </c>
    </row>
    <row r="15" spans="1:31" ht="32.25" customHeight="1" x14ac:dyDescent="0.3">
      <c r="A15" s="143"/>
      <c r="B15" s="29"/>
      <c r="C15" s="62"/>
      <c r="D15" s="63"/>
      <c r="E15" s="63"/>
      <c r="F15" s="63"/>
      <c r="G15" s="63"/>
      <c r="H15" s="63"/>
      <c r="I15" s="63"/>
      <c r="J15" s="63"/>
      <c r="K15" s="63"/>
      <c r="L15" s="64"/>
      <c r="M15" s="30"/>
      <c r="N15" s="31"/>
      <c r="O15" s="32" t="str">
        <f>IF(M15&gt;0,M15*N15,"")</f>
        <v/>
      </c>
      <c r="P15" s="51" t="str">
        <f>IF(M15&gt;0,O15+M15,"")</f>
        <v/>
      </c>
      <c r="Q15" s="144"/>
      <c r="AE15" s="4">
        <v>7100</v>
      </c>
    </row>
    <row r="16" spans="1:31" ht="32.25" customHeight="1" x14ac:dyDescent="0.3">
      <c r="A16" s="143"/>
      <c r="B16" s="33"/>
      <c r="C16" s="62"/>
      <c r="D16" s="63"/>
      <c r="E16" s="63"/>
      <c r="F16" s="63"/>
      <c r="G16" s="63"/>
      <c r="H16" s="63"/>
      <c r="I16" s="63"/>
      <c r="J16" s="63"/>
      <c r="K16" s="63"/>
      <c r="L16" s="64"/>
      <c r="M16" s="30"/>
      <c r="N16" s="31"/>
      <c r="O16" s="32" t="str">
        <f t="shared" ref="O16:O28" si="0">IF(M16&gt;0,M16*N16,"")</f>
        <v/>
      </c>
      <c r="P16" s="51" t="str">
        <f t="shared" ref="P16:P28" si="1">IF(M16&gt;0,O16+M16,"")</f>
        <v/>
      </c>
      <c r="Q16" s="144"/>
      <c r="T16" s="5"/>
      <c r="AE16" s="4">
        <v>13200</v>
      </c>
    </row>
    <row r="17" spans="1:31" ht="32.25" customHeight="1" x14ac:dyDescent="0.3">
      <c r="A17" s="143"/>
      <c r="B17" s="33"/>
      <c r="C17" s="62"/>
      <c r="D17" s="63"/>
      <c r="E17" s="63"/>
      <c r="F17" s="63"/>
      <c r="G17" s="63"/>
      <c r="H17" s="63"/>
      <c r="I17" s="63"/>
      <c r="J17" s="63"/>
      <c r="K17" s="63"/>
      <c r="L17" s="64"/>
      <c r="M17" s="30"/>
      <c r="N17" s="31"/>
      <c r="O17" s="32" t="str">
        <f t="shared" si="0"/>
        <v/>
      </c>
      <c r="P17" s="51" t="str">
        <f t="shared" si="1"/>
        <v/>
      </c>
      <c r="Q17" s="144"/>
      <c r="AE17" s="4">
        <v>117580</v>
      </c>
    </row>
    <row r="18" spans="1:31" ht="32.25" customHeight="1" x14ac:dyDescent="0.3">
      <c r="A18" s="143"/>
      <c r="B18" s="33"/>
      <c r="C18" s="62"/>
      <c r="D18" s="63"/>
      <c r="E18" s="63"/>
      <c r="F18" s="63"/>
      <c r="G18" s="63"/>
      <c r="H18" s="63"/>
      <c r="I18" s="63"/>
      <c r="J18" s="63"/>
      <c r="K18" s="63"/>
      <c r="L18" s="64"/>
      <c r="M18" s="30"/>
      <c r="N18" s="31"/>
      <c r="O18" s="32" t="str">
        <f t="shared" si="0"/>
        <v/>
      </c>
      <c r="P18" s="51" t="str">
        <f t="shared" si="1"/>
        <v/>
      </c>
      <c r="Q18" s="144"/>
    </row>
    <row r="19" spans="1:31" ht="32.25" customHeight="1" x14ac:dyDescent="0.3">
      <c r="A19" s="143"/>
      <c r="B19" s="33"/>
      <c r="C19" s="62"/>
      <c r="D19" s="63"/>
      <c r="E19" s="63"/>
      <c r="F19" s="63"/>
      <c r="G19" s="63"/>
      <c r="H19" s="63"/>
      <c r="I19" s="63"/>
      <c r="J19" s="63"/>
      <c r="K19" s="63"/>
      <c r="L19" s="64"/>
      <c r="M19" s="30"/>
      <c r="N19" s="31"/>
      <c r="O19" s="32" t="str">
        <f t="shared" si="0"/>
        <v/>
      </c>
      <c r="P19" s="51" t="str">
        <f t="shared" si="1"/>
        <v/>
      </c>
      <c r="Q19" s="144"/>
    </row>
    <row r="20" spans="1:31" ht="32.25" customHeight="1" x14ac:dyDescent="0.3">
      <c r="A20" s="143"/>
      <c r="B20" s="33"/>
      <c r="C20" s="62"/>
      <c r="D20" s="63"/>
      <c r="E20" s="63"/>
      <c r="F20" s="63"/>
      <c r="G20" s="63"/>
      <c r="H20" s="63"/>
      <c r="I20" s="63"/>
      <c r="J20" s="63"/>
      <c r="K20" s="63"/>
      <c r="L20" s="64"/>
      <c r="M20" s="30"/>
      <c r="N20" s="31"/>
      <c r="O20" s="32" t="str">
        <f t="shared" si="0"/>
        <v/>
      </c>
      <c r="P20" s="51" t="str">
        <f t="shared" si="1"/>
        <v/>
      </c>
      <c r="Q20" s="144"/>
    </row>
    <row r="21" spans="1:31" ht="32.25" customHeight="1" x14ac:dyDescent="0.3">
      <c r="A21" s="143"/>
      <c r="B21" s="33"/>
      <c r="C21" s="62"/>
      <c r="D21" s="63"/>
      <c r="E21" s="63"/>
      <c r="F21" s="63"/>
      <c r="G21" s="63"/>
      <c r="H21" s="63"/>
      <c r="I21" s="63"/>
      <c r="J21" s="63"/>
      <c r="K21" s="63"/>
      <c r="L21" s="64"/>
      <c r="M21" s="30"/>
      <c r="N21" s="31"/>
      <c r="O21" s="32" t="str">
        <f t="shared" si="0"/>
        <v/>
      </c>
      <c r="P21" s="51" t="str">
        <f t="shared" si="1"/>
        <v/>
      </c>
      <c r="Q21" s="144"/>
    </row>
    <row r="22" spans="1:31" ht="32.25" customHeight="1" x14ac:dyDescent="0.3">
      <c r="A22" s="143"/>
      <c r="B22" s="33"/>
      <c r="C22" s="62"/>
      <c r="D22" s="63"/>
      <c r="E22" s="63"/>
      <c r="F22" s="63"/>
      <c r="G22" s="63"/>
      <c r="H22" s="63"/>
      <c r="I22" s="63"/>
      <c r="J22" s="63"/>
      <c r="K22" s="63"/>
      <c r="L22" s="64"/>
      <c r="M22" s="30"/>
      <c r="N22" s="31"/>
      <c r="O22" s="32" t="str">
        <f t="shared" si="0"/>
        <v/>
      </c>
      <c r="P22" s="51" t="str">
        <f t="shared" si="1"/>
        <v/>
      </c>
      <c r="Q22" s="144"/>
    </row>
    <row r="23" spans="1:31" ht="32.25" customHeight="1" x14ac:dyDescent="0.3">
      <c r="A23" s="143"/>
      <c r="B23" s="33"/>
      <c r="C23" s="62"/>
      <c r="D23" s="63"/>
      <c r="E23" s="63"/>
      <c r="F23" s="63"/>
      <c r="G23" s="63"/>
      <c r="H23" s="63"/>
      <c r="I23" s="63"/>
      <c r="J23" s="63"/>
      <c r="K23" s="63"/>
      <c r="L23" s="64"/>
      <c r="M23" s="30"/>
      <c r="N23" s="31"/>
      <c r="O23" s="32" t="str">
        <f t="shared" si="0"/>
        <v/>
      </c>
      <c r="P23" s="51" t="str">
        <f t="shared" si="1"/>
        <v/>
      </c>
      <c r="Q23" s="144"/>
    </row>
    <row r="24" spans="1:31" ht="32.25" customHeight="1" x14ac:dyDescent="0.3">
      <c r="A24" s="143"/>
      <c r="B24" s="33"/>
      <c r="C24" s="62"/>
      <c r="D24" s="63"/>
      <c r="E24" s="63"/>
      <c r="F24" s="63"/>
      <c r="G24" s="63"/>
      <c r="H24" s="63"/>
      <c r="I24" s="63"/>
      <c r="J24" s="63"/>
      <c r="K24" s="63"/>
      <c r="L24" s="64"/>
      <c r="M24" s="30"/>
      <c r="N24" s="31"/>
      <c r="O24" s="32" t="str">
        <f t="shared" si="0"/>
        <v/>
      </c>
      <c r="P24" s="51"/>
      <c r="Q24" s="144"/>
    </row>
    <row r="25" spans="1:31" ht="32.25" customHeight="1" x14ac:dyDescent="0.3">
      <c r="A25" s="143"/>
      <c r="B25" s="33"/>
      <c r="C25" s="62"/>
      <c r="D25" s="63"/>
      <c r="E25" s="63"/>
      <c r="F25" s="63"/>
      <c r="G25" s="63"/>
      <c r="H25" s="63"/>
      <c r="I25" s="63"/>
      <c r="J25" s="63"/>
      <c r="K25" s="63"/>
      <c r="L25" s="64"/>
      <c r="M25" s="30"/>
      <c r="N25" s="31"/>
      <c r="O25" s="32" t="str">
        <f t="shared" si="0"/>
        <v/>
      </c>
      <c r="P25" s="51" t="str">
        <f t="shared" si="1"/>
        <v/>
      </c>
      <c r="Q25" s="144"/>
    </row>
    <row r="26" spans="1:31" ht="32.25" customHeight="1" x14ac:dyDescent="0.3">
      <c r="A26" s="143"/>
      <c r="B26" s="33"/>
      <c r="C26" s="62"/>
      <c r="D26" s="63"/>
      <c r="E26" s="63"/>
      <c r="F26" s="63"/>
      <c r="G26" s="63"/>
      <c r="H26" s="63"/>
      <c r="I26" s="63"/>
      <c r="J26" s="63"/>
      <c r="K26" s="63"/>
      <c r="L26" s="64"/>
      <c r="M26" s="30"/>
      <c r="N26" s="31"/>
      <c r="O26" s="32" t="str">
        <f t="shared" si="0"/>
        <v/>
      </c>
      <c r="P26" s="51" t="str">
        <f t="shared" si="1"/>
        <v/>
      </c>
      <c r="Q26" s="144"/>
    </row>
    <row r="27" spans="1:31" ht="48" customHeight="1" x14ac:dyDescent="0.3">
      <c r="A27" s="143"/>
      <c r="B27" s="29"/>
      <c r="C27" s="56" t="s">
        <v>359</v>
      </c>
      <c r="D27" s="57"/>
      <c r="E27" s="57"/>
      <c r="F27" s="57"/>
      <c r="G27" s="57"/>
      <c r="H27" s="57"/>
      <c r="I27" s="57"/>
      <c r="J27" s="57"/>
      <c r="K27" s="57"/>
      <c r="L27" s="58"/>
      <c r="M27" s="34"/>
      <c r="N27" s="31"/>
      <c r="O27" s="32" t="str">
        <f t="shared" si="0"/>
        <v/>
      </c>
      <c r="P27" s="51" t="str">
        <f t="shared" si="1"/>
        <v/>
      </c>
      <c r="Q27" s="144"/>
      <c r="AE27" s="9">
        <v>3480</v>
      </c>
    </row>
    <row r="28" spans="1:31" ht="39" customHeight="1" x14ac:dyDescent="0.3">
      <c r="A28" s="143"/>
      <c r="B28" s="29"/>
      <c r="C28" s="52"/>
      <c r="D28" s="53"/>
      <c r="E28" s="53"/>
      <c r="F28" s="53"/>
      <c r="G28" s="53"/>
      <c r="H28" s="53"/>
      <c r="I28" s="53"/>
      <c r="J28" s="53"/>
      <c r="K28" s="53"/>
      <c r="L28" s="54"/>
      <c r="M28" s="34"/>
      <c r="N28" s="31"/>
      <c r="O28" s="32" t="str">
        <f t="shared" si="0"/>
        <v/>
      </c>
      <c r="P28" s="51" t="str">
        <f t="shared" si="1"/>
        <v/>
      </c>
      <c r="Q28" s="144"/>
      <c r="AE28" s="4">
        <v>1000</v>
      </c>
    </row>
    <row r="29" spans="1:31" ht="27" customHeight="1" x14ac:dyDescent="0.3">
      <c r="A29" s="92" t="s">
        <v>275</v>
      </c>
      <c r="B29" s="45"/>
      <c r="C29" s="45"/>
      <c r="D29" s="119" t="str">
        <f>TRADUCTOR!H10</f>
        <v xml:space="preserve">         Pesos     M/Cte.</v>
      </c>
      <c r="E29" s="120"/>
      <c r="F29" s="120"/>
      <c r="G29" s="120"/>
      <c r="H29" s="120"/>
      <c r="I29" s="120"/>
      <c r="J29" s="120"/>
      <c r="K29" s="120"/>
      <c r="L29" s="121"/>
      <c r="M29" s="48" t="s">
        <v>276</v>
      </c>
      <c r="N29" s="49"/>
      <c r="O29" s="50"/>
      <c r="P29" s="55">
        <f>SUM(M15:M26)</f>
        <v>0</v>
      </c>
      <c r="Q29" s="145"/>
      <c r="S29" s="7"/>
      <c r="AE29" s="4">
        <v>6500</v>
      </c>
    </row>
    <row r="30" spans="1:31" ht="27" customHeight="1" x14ac:dyDescent="0.3">
      <c r="A30" s="146"/>
      <c r="B30" s="46"/>
      <c r="C30" s="46"/>
      <c r="D30" s="122"/>
      <c r="E30" s="123"/>
      <c r="F30" s="123"/>
      <c r="G30" s="123"/>
      <c r="H30" s="123"/>
      <c r="I30" s="123"/>
      <c r="J30" s="123"/>
      <c r="K30" s="123"/>
      <c r="L30" s="124"/>
      <c r="M30" s="48" t="s">
        <v>277</v>
      </c>
      <c r="N30" s="49"/>
      <c r="O30" s="50"/>
      <c r="P30" s="55">
        <f>SUM(N15:N28)</f>
        <v>0</v>
      </c>
      <c r="Q30" s="145"/>
      <c r="AE30" s="4">
        <v>3000</v>
      </c>
    </row>
    <row r="31" spans="1:31" ht="27" customHeight="1" x14ac:dyDescent="0.3">
      <c r="A31" s="146"/>
      <c r="B31" s="46"/>
      <c r="C31" s="46"/>
      <c r="D31" s="122"/>
      <c r="E31" s="123"/>
      <c r="F31" s="123"/>
      <c r="G31" s="123"/>
      <c r="H31" s="123"/>
      <c r="I31" s="123"/>
      <c r="J31" s="123"/>
      <c r="K31" s="123"/>
      <c r="L31" s="124"/>
      <c r="M31" s="48" t="s">
        <v>0</v>
      </c>
      <c r="N31" s="49"/>
      <c r="O31" s="50"/>
      <c r="P31" s="55">
        <f>P32-P29</f>
        <v>0</v>
      </c>
      <c r="Q31" s="145"/>
      <c r="AE31" s="4">
        <v>2000</v>
      </c>
    </row>
    <row r="32" spans="1:31" ht="27" customHeight="1" x14ac:dyDescent="0.3">
      <c r="A32" s="147"/>
      <c r="B32" s="47"/>
      <c r="C32" s="47"/>
      <c r="D32" s="125"/>
      <c r="E32" s="126"/>
      <c r="F32" s="126"/>
      <c r="G32" s="126"/>
      <c r="H32" s="126"/>
      <c r="I32" s="126"/>
      <c r="J32" s="126"/>
      <c r="K32" s="126"/>
      <c r="L32" s="127"/>
      <c r="M32" s="48" t="s">
        <v>278</v>
      </c>
      <c r="N32" s="49"/>
      <c r="O32" s="50"/>
      <c r="P32" s="55">
        <f>SUM(P15:Q26)</f>
        <v>0</v>
      </c>
      <c r="Q32" s="145"/>
      <c r="S32" s="8"/>
      <c r="T32" s="6"/>
      <c r="U32" s="6"/>
      <c r="AE32" s="4">
        <v>8400</v>
      </c>
    </row>
    <row r="33" spans="1:31" ht="21.75" customHeight="1" x14ac:dyDescent="0.3">
      <c r="A33" s="148"/>
      <c r="B33" s="35"/>
      <c r="C33" s="35"/>
      <c r="D33" s="35"/>
      <c r="E33" s="35"/>
      <c r="F33" s="35"/>
      <c r="G33" s="35"/>
      <c r="H33" s="36"/>
      <c r="I33" s="35"/>
      <c r="J33" s="36"/>
      <c r="K33" s="37"/>
      <c r="L33" s="37"/>
      <c r="M33" s="38"/>
      <c r="N33" s="38"/>
      <c r="O33" s="38"/>
      <c r="P33" s="39"/>
      <c r="Q33" s="149"/>
      <c r="AE33" s="4">
        <v>10788</v>
      </c>
    </row>
    <row r="34" spans="1:31" ht="21" customHeight="1" x14ac:dyDescent="0.35">
      <c r="A34" s="150" t="s">
        <v>281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51"/>
      <c r="AE34" s="4">
        <f>SUM(AE14:AE33)</f>
        <v>198048</v>
      </c>
    </row>
    <row r="35" spans="1:31" ht="93.75" customHeight="1" x14ac:dyDescent="0.35">
      <c r="A35" s="152"/>
      <c r="B35" s="77"/>
      <c r="C35" s="77"/>
      <c r="D35" s="78"/>
      <c r="E35" s="82"/>
      <c r="F35" s="77"/>
      <c r="G35" s="77"/>
      <c r="H35" s="77"/>
      <c r="I35" s="77"/>
      <c r="J35" s="78"/>
      <c r="K35" s="83"/>
      <c r="L35" s="83"/>
      <c r="M35" s="83"/>
      <c r="N35" s="83"/>
      <c r="O35" s="83"/>
      <c r="P35" s="83"/>
      <c r="Q35" s="83"/>
    </row>
    <row r="36" spans="1:31" x14ac:dyDescent="0.35">
      <c r="A36" s="81" t="s">
        <v>286</v>
      </c>
      <c r="B36" s="75"/>
      <c r="C36" s="75"/>
      <c r="D36" s="76"/>
      <c r="E36" s="81" t="s">
        <v>280</v>
      </c>
      <c r="F36" s="75"/>
      <c r="G36" s="75"/>
      <c r="H36" s="75"/>
      <c r="I36" s="75"/>
      <c r="J36" s="76"/>
      <c r="K36" s="79" t="s">
        <v>290</v>
      </c>
      <c r="L36" s="80"/>
      <c r="M36" s="80"/>
      <c r="N36" s="80"/>
      <c r="O36" s="80"/>
      <c r="P36" s="80"/>
      <c r="Q36" s="153"/>
    </row>
    <row r="37" spans="1:31" x14ac:dyDescent="0.3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11"/>
    </row>
    <row r="38" spans="1:31" x14ac:dyDescent="0.3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12"/>
      <c r="S38" s="4">
        <v>10603</v>
      </c>
    </row>
    <row r="39" spans="1:31" x14ac:dyDescent="0.35">
      <c r="U39" s="8"/>
    </row>
    <row r="41" spans="1:31" x14ac:dyDescent="0.35">
      <c r="Q41" s="42"/>
      <c r="S41" s="8"/>
    </row>
    <row r="45" spans="1:31" x14ac:dyDescent="0.35">
      <c r="Q45" s="43"/>
    </row>
    <row r="46" spans="1:31" x14ac:dyDescent="0.35">
      <c r="Q46" s="43"/>
    </row>
    <row r="47" spans="1:31" x14ac:dyDescent="0.35">
      <c r="Q47" s="43"/>
    </row>
    <row r="48" spans="1:31" ht="21" customHeight="1" x14ac:dyDescent="0.35">
      <c r="M48" s="43"/>
      <c r="Q48" s="43"/>
    </row>
    <row r="49" spans="13:17" ht="21" customHeight="1" x14ac:dyDescent="0.35">
      <c r="M49" s="43"/>
      <c r="Q49" s="43"/>
    </row>
    <row r="50" spans="13:17" ht="21" customHeight="1" x14ac:dyDescent="0.35">
      <c r="M50" s="43"/>
      <c r="Q50" s="43"/>
    </row>
    <row r="51" spans="13:17" ht="21" customHeight="1" x14ac:dyDescent="0.35">
      <c r="M51" s="43"/>
      <c r="Q51" s="43"/>
    </row>
    <row r="52" spans="13:17" ht="21" customHeight="1" x14ac:dyDescent="0.35">
      <c r="M52" s="43"/>
      <c r="Q52" s="43"/>
    </row>
    <row r="53" spans="13:17" ht="21" customHeight="1" x14ac:dyDescent="0.35"/>
    <row r="54" spans="13:17" ht="21" customHeight="1" x14ac:dyDescent="0.35"/>
    <row r="63" spans="13:17" x14ac:dyDescent="0.35">
      <c r="M63" s="43"/>
    </row>
    <row r="600" spans="1:5" x14ac:dyDescent="0.35">
      <c r="A600" s="111" t="s">
        <v>331</v>
      </c>
      <c r="B600" s="112"/>
    </row>
    <row r="601" spans="1:5" x14ac:dyDescent="0.35">
      <c r="A601" s="113" t="s">
        <v>332</v>
      </c>
      <c r="B601" s="114" t="s">
        <v>333</v>
      </c>
      <c r="C601" s="114" t="s">
        <v>358</v>
      </c>
      <c r="D601" s="41" t="s">
        <v>4</v>
      </c>
      <c r="E601" s="114" t="s">
        <v>360</v>
      </c>
    </row>
    <row r="602" spans="1:5" x14ac:dyDescent="0.35">
      <c r="A602" s="115" t="s">
        <v>334</v>
      </c>
      <c r="B602" s="115" t="s">
        <v>335</v>
      </c>
      <c r="C602" s="115" t="str">
        <f>CONCATENATE("AFECTACION PRESUPUESTAL ",B602," ",A602)</f>
        <v>AFECTACION PRESUPUESTAL 3-1-2-02-01-02-0002-000 Pasta o pulpa, papel y productos de papel; impresos y artículos relacionados</v>
      </c>
      <c r="D602" s="41" t="s">
        <v>4</v>
      </c>
      <c r="E602" s="114" t="s">
        <v>365</v>
      </c>
    </row>
    <row r="603" spans="1:5" x14ac:dyDescent="0.35">
      <c r="A603" s="115" t="s">
        <v>336</v>
      </c>
      <c r="B603" s="115" t="s">
        <v>337</v>
      </c>
      <c r="C603" s="115" t="str">
        <f t="shared" ref="C603:C613" si="2">CONCATENATE("AFECTACION PRESUPUESTAL ",B603," ",A603)</f>
        <v>AFECTACION PRESUPUESTAL 3-1-2-02-01-02-0006-000 Productos de caucho y plástico</v>
      </c>
      <c r="D603" s="41" t="s">
        <v>4</v>
      </c>
      <c r="E603" s="114" t="s">
        <v>364</v>
      </c>
    </row>
    <row r="604" spans="1:5" x14ac:dyDescent="0.35">
      <c r="A604" s="115" t="s">
        <v>338</v>
      </c>
      <c r="B604" s="115" t="s">
        <v>339</v>
      </c>
      <c r="C604" s="115" t="str">
        <f t="shared" si="2"/>
        <v>AFECTACION PRESUPUESTAL 3-1-2-02-01-03-0002-000 Productos metálicos elaborados</v>
      </c>
      <c r="D604" s="41" t="s">
        <v>4</v>
      </c>
      <c r="E604" s="114" t="s">
        <v>362</v>
      </c>
    </row>
    <row r="605" spans="1:5" x14ac:dyDescent="0.35">
      <c r="A605" s="116" t="s">
        <v>340</v>
      </c>
      <c r="B605" s="115" t="s">
        <v>341</v>
      </c>
      <c r="C605" s="115" t="str">
        <f t="shared" si="2"/>
        <v>AFECTACION PRESUPUESTAL 3-1-2.02-01-03-0003 -000 Maquinaria para uso general</v>
      </c>
      <c r="D605" s="41" t="s">
        <v>4</v>
      </c>
      <c r="E605" s="114" t="s">
        <v>361</v>
      </c>
    </row>
    <row r="606" spans="1:5" x14ac:dyDescent="0.35">
      <c r="A606" s="115" t="s">
        <v>342</v>
      </c>
      <c r="B606" s="115" t="s">
        <v>343</v>
      </c>
      <c r="C606" s="115" t="str">
        <f t="shared" si="2"/>
        <v>AFECTACION PRESUPUESTAL 3-1-2-02-02-01-0002-000 Servicio de Transporte de pasajeros</v>
      </c>
      <c r="D606" s="41" t="s">
        <v>4</v>
      </c>
      <c r="E606" s="114" t="s">
        <v>363</v>
      </c>
    </row>
    <row r="607" spans="1:5" x14ac:dyDescent="0.35">
      <c r="A607" s="115" t="s">
        <v>344</v>
      </c>
      <c r="B607" s="115" t="s">
        <v>345</v>
      </c>
      <c r="C607" s="115" t="str">
        <f t="shared" si="2"/>
        <v>AFECTACION PRESUPUESTAL 3-1-2-02-02-01-0005-000 Servicio de Parqueadero</v>
      </c>
      <c r="D607" s="41" t="s">
        <v>4</v>
      </c>
      <c r="E607" s="114"/>
    </row>
    <row r="608" spans="1:5" x14ac:dyDescent="0.35">
      <c r="A608" s="115" t="s">
        <v>346</v>
      </c>
      <c r="B608" s="115" t="s">
        <v>347</v>
      </c>
      <c r="C608" s="115" t="str">
        <f t="shared" si="2"/>
        <v>AFECTACION PRESUPUESTAL 3-1-2-02-02-03-0002-001 Servicios de documentación y certificación jurídica</v>
      </c>
      <c r="D608" s="41" t="s">
        <v>4</v>
      </c>
    </row>
    <row r="609" spans="1:4" x14ac:dyDescent="0.35">
      <c r="A609" s="115" t="s">
        <v>348</v>
      </c>
      <c r="B609" s="115" t="s">
        <v>349</v>
      </c>
      <c r="C609" s="115" t="str">
        <f t="shared" si="2"/>
        <v>AFECTACION PRESUPUESTAL 3-1-2-02-02-03-0005-003 Servicios de copia y reproducción</v>
      </c>
      <c r="D609" s="41" t="s">
        <v>4</v>
      </c>
    </row>
    <row r="610" spans="1:4" x14ac:dyDescent="0.35">
      <c r="A610" s="115" t="s">
        <v>350</v>
      </c>
      <c r="B610" s="115" t="s">
        <v>351</v>
      </c>
      <c r="C610" s="115" t="str">
        <f t="shared" si="2"/>
        <v>AFECTACION PRESUPUESTAL 3-1-2-02-02-03-0006-007 Servicios de instalación (distitntos de los servicios de construcción)</v>
      </c>
      <c r="D610" s="41" t="s">
        <v>4</v>
      </c>
    </row>
    <row r="611" spans="1:4" ht="27.75" x14ac:dyDescent="0.35">
      <c r="A611" s="116" t="s">
        <v>352</v>
      </c>
      <c r="B611" s="115" t="s">
        <v>353</v>
      </c>
      <c r="C611" s="115" t="str">
        <f t="shared" si="2"/>
        <v>AFECTACION PRESUPUESTAL 3-1-2-02-02-03-0006-012 Servicios de reparación de otros bienes</v>
      </c>
      <c r="D611" s="41" t="s">
        <v>4</v>
      </c>
    </row>
    <row r="612" spans="1:4" x14ac:dyDescent="0.35">
      <c r="A612" s="115" t="s">
        <v>354</v>
      </c>
      <c r="B612" s="115" t="s">
        <v>355</v>
      </c>
      <c r="C612" s="115" t="str">
        <f t="shared" si="2"/>
        <v>AFECTACION PRESUPUESTAL 3-1-2-02-03-00-0000-000 Gastos imprevistos</v>
      </c>
      <c r="D612" s="41" t="s">
        <v>4</v>
      </c>
    </row>
    <row r="613" spans="1:4" x14ac:dyDescent="0.35">
      <c r="A613" s="115" t="s">
        <v>356</v>
      </c>
      <c r="B613" s="115" t="s">
        <v>357</v>
      </c>
      <c r="C613" s="115" t="str">
        <f t="shared" si="2"/>
        <v>AFECTACION PRESUPUESTAL 3-3-1-15-02-17-1064-138 Estructurando a Bogotá desde Espacio Público</v>
      </c>
      <c r="D613" s="41" t="s">
        <v>4</v>
      </c>
    </row>
    <row r="614" spans="1:4" x14ac:dyDescent="0.35">
      <c r="A614" s="115"/>
      <c r="B614" s="115"/>
    </row>
  </sheetData>
  <sortState ref="E602:E606">
    <sortCondition ref="E602"/>
  </sortState>
  <mergeCells count="72">
    <mergeCell ref="P24:Q24"/>
    <mergeCell ref="P21:Q21"/>
    <mergeCell ref="P22:Q22"/>
    <mergeCell ref="N10:Q10"/>
    <mergeCell ref="A9:Q9"/>
    <mergeCell ref="B11:E11"/>
    <mergeCell ref="C16:L16"/>
    <mergeCell ref="I11:K11"/>
    <mergeCell ref="A13:Q13"/>
    <mergeCell ref="L11:M11"/>
    <mergeCell ref="F11:H11"/>
    <mergeCell ref="A1:Q1"/>
    <mergeCell ref="P16:Q16"/>
    <mergeCell ref="A5:E5"/>
    <mergeCell ref="B10:L10"/>
    <mergeCell ref="A8:N8"/>
    <mergeCell ref="D4:L4"/>
    <mergeCell ref="A2:F2"/>
    <mergeCell ref="G2:Q2"/>
    <mergeCell ref="C25:L25"/>
    <mergeCell ref="P17:Q17"/>
    <mergeCell ref="P18:Q18"/>
    <mergeCell ref="P19:Q19"/>
    <mergeCell ref="K5:L5"/>
    <mergeCell ref="H7:K7"/>
    <mergeCell ref="F5:H5"/>
    <mergeCell ref="P15:Q15"/>
    <mergeCell ref="B6:Q6"/>
    <mergeCell ref="B7:D7"/>
    <mergeCell ref="F7:G7"/>
    <mergeCell ref="P25:Q25"/>
    <mergeCell ref="C20:L20"/>
    <mergeCell ref="P20:Q20"/>
    <mergeCell ref="C23:L23"/>
    <mergeCell ref="P23:Q23"/>
    <mergeCell ref="C17:L17"/>
    <mergeCell ref="A37:Q37"/>
    <mergeCell ref="A34:Q34"/>
    <mergeCell ref="A36:D36"/>
    <mergeCell ref="A35:D35"/>
    <mergeCell ref="K36:Q36"/>
    <mergeCell ref="E36:J36"/>
    <mergeCell ref="E35:J35"/>
    <mergeCell ref="K35:Q35"/>
    <mergeCell ref="M32:O32"/>
    <mergeCell ref="C18:L18"/>
    <mergeCell ref="C19:L19"/>
    <mergeCell ref="C21:L21"/>
    <mergeCell ref="C22:L22"/>
    <mergeCell ref="C26:L26"/>
    <mergeCell ref="C24:L24"/>
    <mergeCell ref="L7:Q7"/>
    <mergeCell ref="P14:Q14"/>
    <mergeCell ref="C15:L15"/>
    <mergeCell ref="N11:Q11"/>
    <mergeCell ref="O4:P4"/>
    <mergeCell ref="C14:L14"/>
    <mergeCell ref="O5:Q5"/>
    <mergeCell ref="A29:C32"/>
    <mergeCell ref="M29:O29"/>
    <mergeCell ref="P28:Q28"/>
    <mergeCell ref="C28:L28"/>
    <mergeCell ref="P26:Q26"/>
    <mergeCell ref="P30:Q30"/>
    <mergeCell ref="C27:L27"/>
    <mergeCell ref="P32:Q32"/>
    <mergeCell ref="P27:Q27"/>
    <mergeCell ref="P31:Q31"/>
    <mergeCell ref="P29:Q29"/>
    <mergeCell ref="D29:L32"/>
    <mergeCell ref="M30:O30"/>
    <mergeCell ref="M31:O31"/>
  </mergeCells>
  <phoneticPr fontId="0" type="noConversion"/>
  <dataValidations disablePrompts="1" count="2">
    <dataValidation type="list" allowBlank="1" showInputMessage="1" showErrorMessage="1" sqref="C27:L27">
      <formula1>$C$602:$C$613</formula1>
    </dataValidation>
    <dataValidation type="list" allowBlank="1" showInputMessage="1" showErrorMessage="1" sqref="B11:E11">
      <formula1>E602:E606</formula1>
    </dataValidation>
  </dataValidations>
  <printOptions horizontalCentered="1"/>
  <pageMargins left="0.39370078740157483" right="0.39370078740157483" top="0.39370078740157483" bottom="0.39370078740157483" header="0" footer="0"/>
  <pageSetup scale="52" orientation="portrait" r:id="rId1"/>
  <headerFooter alignWithMargins="0">
    <oddHeader xml:space="preserve">&amp;C </oddHeader>
    <oddFooter xml:space="preserve">&amp;C </oddFooter>
  </headerFooter>
  <ignoredErrors>
    <ignoredError sqref="O15:O28 P15:Q23 P25:Q2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7"/>
  <sheetViews>
    <sheetView topLeftCell="C1" workbookViewId="0">
      <selection activeCell="O1" sqref="O1"/>
    </sheetView>
  </sheetViews>
  <sheetFormatPr baseColWidth="10" defaultColWidth="11.42578125" defaultRowHeight="12.75" x14ac:dyDescent="0.2"/>
  <cols>
    <col min="4" max="4" width="20.140625" customWidth="1"/>
    <col min="5" max="5" width="14.5703125" customWidth="1"/>
    <col min="6" max="6" width="17.28515625" customWidth="1"/>
    <col min="7" max="7" width="15.5703125" customWidth="1"/>
    <col min="8" max="8" width="20" customWidth="1"/>
    <col min="9" max="9" width="12.28515625" customWidth="1"/>
    <col min="10" max="13" width="17.7109375" customWidth="1"/>
    <col min="14" max="14" width="12.5703125" customWidth="1"/>
    <col min="15" max="15" width="23.5703125" customWidth="1"/>
  </cols>
  <sheetData>
    <row r="1" spans="1:17" x14ac:dyDescent="0.2">
      <c r="B1" t="s">
        <v>1</v>
      </c>
      <c r="C1" t="s">
        <v>2</v>
      </c>
      <c r="N1" s="2"/>
      <c r="O1" s="3" t="str">
        <f>FIXED(Formato!P32,2,TRUE)</f>
        <v>0.00</v>
      </c>
    </row>
    <row r="2" spans="1:17" x14ac:dyDescent="0.2">
      <c r="A2" t="s">
        <v>287</v>
      </c>
      <c r="B2" s="1"/>
    </row>
    <row r="3" spans="1:17" x14ac:dyDescent="0.2">
      <c r="A3" t="s">
        <v>5</v>
      </c>
      <c r="B3" s="1" t="s">
        <v>3</v>
      </c>
      <c r="C3" t="s">
        <v>4</v>
      </c>
    </row>
    <row r="4" spans="1:17" x14ac:dyDescent="0.2">
      <c r="A4" t="s">
        <v>8</v>
      </c>
      <c r="B4" s="1" t="s">
        <v>6</v>
      </c>
      <c r="C4" t="s">
        <v>7</v>
      </c>
      <c r="D4" t="str">
        <f>IF(LEN(O1)=16,MID(O1,1,1),IF(LEN(O1)=17,MID(O1,1,2),""))</f>
        <v/>
      </c>
      <c r="E4" t="str">
        <f>IF(LEN(O1)=15,MID(O1,1,1),IF(LEN(O1)=16,MID(O1,2,1),IF(LEN(O1)=17,MID(O1,3,1),"")))</f>
        <v/>
      </c>
      <c r="F4" t="str">
        <f>IF(LEN(O1)=13,MID(O1,1,1),IF(LEN(O1)=14,MID(O1,1,2),IF(LEN(O1)=15,MID(O1,2,2),IF(LEN(O1)=16,MID(O1,3,2),IF(LEN(O1)=17,MID(O1,4,2),"")))))</f>
        <v/>
      </c>
      <c r="G4" s="1" t="str">
        <f>IF(LEN(O1)=12,MID(O1,1,1),IF(LEN(O1)=13,MID(O1,2,1),IF(LEN(O1)=14,MID(O1,3,1),IF(LEN(O1)=15,MID(O1,4,1),IF(LEN(O1)=16,MID(O1,5,1),IF(LEN(O1)=17,MID(O1,6,1),""))))))</f>
        <v/>
      </c>
      <c r="H4" t="str">
        <f>IF(LEN(O1)=10,MID(O1,1,1),IF(LEN(O1)=11,MID(O1,1,2),IF(LEN(O1)=12,MID(O1,2,2),IF(LEN(O1)=13,MID(O1,3,2),IF(LEN(O1)=14,MID(O1,4,2),IF(LEN(O1)=15,MID(O1,5,2),""))))))</f>
        <v/>
      </c>
      <c r="I4" t="str">
        <f>IF(LEN(O1)=9,MID(O1,1,1),IF(LEN(O1)=10,MID(O1,2,1),IF(LEN(O1)=11,MID(O1,3,1),IF(LEN(O1)=12,MID(O1,4,1),IF(LEN(O1)=13,MID(O1,5,1),"")))))</f>
        <v/>
      </c>
      <c r="J4" t="str">
        <f>IF(LEN(O1)=7,MID(O1,1,1),IF(LEN(O1)=8,MID(O1,1,2),IF(LEN(O1)=9,MID(O1,2,2),IF(LEN(O1)=10,MID(O1,3,2),IF(LEN(O1)=11,MID(O1,4,2),IF(LEN(O1)=12,MID(O1,5,2),""))))))</f>
        <v/>
      </c>
      <c r="K4" t="str">
        <f>IF(LEN(O1)=6,MID(O1,1,1),IF(LEN(O1)=7,MID(O1,2,1),IF(LEN(O1)=8,MID(O1,3,1),IF(LEN(O1)=9,MID(O1,4,1),IF(LEN(O1)=10,MID(O1,5,1),IF(LEN(O1)=11,MID(O1,6,1),IF(LEN(O1)=12,MID(O1,7,1),"")))))))</f>
        <v/>
      </c>
      <c r="L4" t="str">
        <f>IF(LEN(O1)=5,MID(O1,1,2),IF(LEN(O1)=6,MID(O1,2,2),IF(LEN(O1)=7,MID(O1,3,2),IF(LEN(O1)=8,MID(O1,4,2),IF(LEN(O1)=9,MID(O1,5,2),IF(LEN(O1)=10,MID(O1,6,2),IF(LEN(O1)=11,MID(O1,7,2),"")))))))</f>
        <v/>
      </c>
      <c r="N4" t="str">
        <f>IF(LEN(O1)=3,MID(O1,1,1),IF(LEN(O1)=4,MID(O1,2,1),IF(LEN(O1)=5,MID(O1,3,1),IF(LEN(O1)=6,MID(O1,4,1),IF(LEN(O1)=7,MID(O1,5,1),IF(LEN(O1)=8,MID(O1,6,1),IF(LEN(O1)=9,MID(O1,7,1),MID(O1,8,1))))))))</f>
        <v>.</v>
      </c>
      <c r="O4" t="str">
        <f>IF(LEN(O1)=3,MID(O1,2,2),IF(LEN(O1)=4,MID(O1,3,2),IF(LEN(O1)=5,MID(O1,4,2),IF(LEN(O1)=6,MID(O1,5,2),IF(LEN(O1)=7,MID(O1,6,2),IF(LEN(O1)=8,MID(O1,7,2),IF(LEN(O1)=9,MID(O1,8,2),MID(O1,9,2))))))))</f>
        <v>00</v>
      </c>
    </row>
    <row r="5" spans="1:17" x14ac:dyDescent="0.2">
      <c r="B5" s="1" t="s">
        <v>9</v>
      </c>
      <c r="C5" t="s">
        <v>10</v>
      </c>
      <c r="H5" t="str">
        <f>IF(LEN(O1)=16,MID(O1,6,2),IF(LEN(O1)=17,MID(O1,7,2),""))</f>
        <v/>
      </c>
      <c r="I5" t="str">
        <f>IF(LEN(O1)=14,MID(O1,6,1),IF(LEN(O1)=15,MID(O1,7,1),IF(LEN(O1)=16,MID(O1,8,1),IF(LEN(O1)=17,MID(O1,9,1),""))))</f>
        <v/>
      </c>
      <c r="J5" t="str">
        <f>IF(LEN(O1)=13,MID(O1,6,2),IF(LEN(O1)=14,MID(O1,7,2),IF(LEN(O1)=15,MID(O1,8,2),IF(LEN(O1)=16,MID(O1,9,2),IF(LEN(O1)=17,MID(O1,10,2),"")))))</f>
        <v/>
      </c>
      <c r="K5" t="str">
        <f>IF(LEN(O1)=13,MID(O1,8,1),IF(LEN(O1)=14,MID(O1,9,1),IF(LEN(O1)=15,MID(O1,10,1),IF(LEN(O1)=16,MID(O1,11,1),IF(LEN(O1)=17,MID(O1,12,1),"")))))</f>
        <v/>
      </c>
      <c r="L5" t="str">
        <f>IF(LEN(O1)=12,MID(O1,8,2),IF(LEN(O1)=13,MID(O1,9,2),IF(LEN(O1)=14,MID(O1,10,2),IF(LEN(O1)=15,MID(O1,11,2),IF(LEN(O1)=16,MID(O1,12,2),IF(LEN(O1)=17,MID(O1,13,2),""))))))</f>
        <v/>
      </c>
      <c r="N5" t="str">
        <f>IF(LEN(O1)=11,MID(O1,9,1),IF(LEN(O1)=12,MID(O1,10,1),IF(LEN(O1)=13,MID(O1,11,1),IF(LEN(O1)=14,MID(O1,12,1),IF(LEN(O1)=15,MID(O1,13,1),IF(LEN(O1)=16,MID(O1,14,1),IF(LEN(O1)=17,MID(O1,15,1),"")))))))</f>
        <v/>
      </c>
      <c r="O5" t="str">
        <f>IF(LEN(O1)=11,MID(O1,10,2),IF(LEN(O1)=12,MID(O1,11,2),IF(LEN(O1)=13,MID(O1,12,2),IF(LEN(O1)=14,MID(O1,13,2),IF(LEN(O1)=15,MID(O1,14,2),IF(LEN(O1)=16,MID(O1,15,2),IF(LEN(O1)=17,MID(O1,16,2),"")))))))</f>
        <v/>
      </c>
    </row>
    <row r="6" spans="1:17" x14ac:dyDescent="0.2">
      <c r="B6" s="1" t="s">
        <v>11</v>
      </c>
      <c r="C6" t="s">
        <v>12</v>
      </c>
      <c r="D6" t="e">
        <f>IF(OR(D4="1",D4="2",D4="3",D4="4",D4="5",D4="6",D4="7",D4="8",D4="9"), LOOKUP(D4,B147:B155,C147:C155),CONCATENATE(LOOKUP(D4,B2:B103,C2:C103),A4))</f>
        <v>#N/A</v>
      </c>
      <c r="E6" t="e">
        <f>IF(AND(E4="1",F4="00"),"Cien",LOOKUP(E4,B106:B115,C106:C115))</f>
        <v>#N/A</v>
      </c>
      <c r="F6" t="e">
        <f>IF(AND(E4="0",F4="00"),"",IF(OR(F4="1",F4="2",F4="3",F4="4",F4="5",F4="6",F4="7",F4="8",F4="9"),LOOKUP(F4,B117:B125,C117:C125),CONCATENATE(LOOKUP(F4,B2:B103,C2:C103),A2)))</f>
        <v>#N/A</v>
      </c>
      <c r="G6" s="1" t="e">
        <f>IF(AND(G4="1",H4="00"),"Cien",IF(OR(G4="1",G4="2",G4="3",G4="4",G4="5",G4="6",G4="7",G4="8",G4="9"), LOOKUP(G4,B107:B115,C107:C115),LOOKUP(G4,B2:B103,C2:C103)))</f>
        <v>#N/A</v>
      </c>
      <c r="H6" t="e">
        <f>IF(OR(AND(E4="0",F4="00",G4="0",H4="00"),AND(E4="0",F4="00",G4="0",H5="00")),"",IF(OR(H4="1",H4="2",H4="3",H4="4",H4="5",H4="6",H4="7",H4="8",H4="9"), LOOKUP(H4,B127:B135,C127:C135),CONCATENATE(IF(LEN(O1)&lt;=15,LOOKUP(H4,B2:B103,C2:C103),LOOKUP(H5,B2:B103,C2:C103)),A3)))</f>
        <v>#N/A</v>
      </c>
      <c r="I6" t="e">
        <f>IF(OR(AND(I4="1",J4="00"),AND(I4="1",J5="00")),"Cien",IF(LEN(O1)&lt;=13,LOOKUP(I4,B106:B115,C106:C115),LOOKUP(I5,B106:B115,C106:C115)))</f>
        <v>#N/A</v>
      </c>
      <c r="J6" t="e">
        <f>IF(OR(AND(I4="0",J4="00",K4="0",L4="00"),AND(I4="0",J4="00",K4="0",L5="00"),AND(I5="0",J5="00"),AND(I4="0",J5="00",K5="0",L5="00")),"",IF(OR(J4="1",J4="2",J4="3",J4="4",J4="5",J4="6",J4="7",J4="8",J4="9"), LOOKUP(J4,B117:B125,C117:C125),CONCATENATE(IF(LEN(O1)&lt;=12,LOOKUP(J4,B2:B103,C2:C103),LOOKUP(J5,B2:B103,C2:C103)),A2)))</f>
        <v>#N/A</v>
      </c>
      <c r="K6" t="e">
        <f>IF(OR(AND(K4="1",L4="00"),AND(K5="1",L5="00")), "Cien", IF(LEN(O1)&lt;=12,LOOKUP(K4,B106:B115,C106:C115),LOOKUP(K5,B106:B115,C106:C115)))</f>
        <v>#N/A</v>
      </c>
      <c r="L6" t="e">
        <f>IF(LEN(O1)&lt;=11,LOOKUP(L4,B2:B103,C2:C103),LOOKUP(L5,B2:B103,C2:C103))</f>
        <v>#N/A</v>
      </c>
      <c r="M6" t="s">
        <v>288</v>
      </c>
      <c r="N6" t="str">
        <f>IF(O6=" ","","Con")</f>
        <v/>
      </c>
      <c r="O6" t="str">
        <f>IF(LEN(O1)&lt;=10,LOOKUP(O4,B2:B103,C2:C103),LOOKUP(O5,B2:B103,C2:C103))</f>
        <v xml:space="preserve"> </v>
      </c>
      <c r="P6" t="str">
        <f>IF(O6=" ","","Centavos")</f>
        <v/>
      </c>
      <c r="Q6" t="s">
        <v>289</v>
      </c>
    </row>
    <row r="7" spans="1:17" x14ac:dyDescent="0.2">
      <c r="B7" s="1" t="s">
        <v>13</v>
      </c>
      <c r="C7" t="s">
        <v>14</v>
      </c>
    </row>
    <row r="8" spans="1:17" x14ac:dyDescent="0.2">
      <c r="B8" s="1" t="s">
        <v>15</v>
      </c>
      <c r="C8" t="s">
        <v>16</v>
      </c>
      <c r="D8" t="str">
        <f t="shared" ref="D8:P8" si="0">+IF(ISERROR(D6),"",D6)</f>
        <v/>
      </c>
      <c r="E8" t="str">
        <f t="shared" si="0"/>
        <v/>
      </c>
      <c r="F8" t="str">
        <f t="shared" si="0"/>
        <v/>
      </c>
      <c r="G8" t="str">
        <f t="shared" si="0"/>
        <v/>
      </c>
      <c r="H8" t="str">
        <f t="shared" si="0"/>
        <v/>
      </c>
      <c r="I8" t="str">
        <f t="shared" si="0"/>
        <v/>
      </c>
      <c r="J8" t="str">
        <f t="shared" si="0"/>
        <v/>
      </c>
      <c r="K8" t="str">
        <f t="shared" si="0"/>
        <v/>
      </c>
      <c r="L8" t="str">
        <f t="shared" si="0"/>
        <v/>
      </c>
      <c r="M8" t="s">
        <v>288</v>
      </c>
      <c r="N8" t="str">
        <f t="shared" si="0"/>
        <v/>
      </c>
      <c r="O8" t="str">
        <f t="shared" si="0"/>
        <v xml:space="preserve"> </v>
      </c>
      <c r="P8" t="str">
        <f t="shared" si="0"/>
        <v/>
      </c>
      <c r="Q8" t="s">
        <v>289</v>
      </c>
    </row>
    <row r="9" spans="1:17" x14ac:dyDescent="0.2">
      <c r="B9" s="1" t="s">
        <v>17</v>
      </c>
      <c r="C9" t="s">
        <v>18</v>
      </c>
    </row>
    <row r="10" spans="1:17" x14ac:dyDescent="0.2">
      <c r="B10" s="1" t="s">
        <v>19</v>
      </c>
      <c r="C10" t="s">
        <v>20</v>
      </c>
      <c r="H10" t="str">
        <f>IF(OR(AND(I4="0", J4="00", K4="0", L4="00"),AND(I4="0", J4="00", K4="0", L5="00"),AND(I4="0",J5="00", K5="0", L5="00"),AND(I5="0",J5="00", K5="0", L5="00")),D8&amp;" "&amp;E8&amp;" "&amp;F8&amp;" "&amp;G8&amp;" "&amp;H8&amp;"  de "&amp;I8&amp;" "&amp;J8&amp;" "&amp;K8&amp;" "&amp;L8&amp;" "&amp;M8&amp;" "&amp;N8&amp;" "&amp;O8&amp;" "&amp;P8&amp;" "&amp;Q8,D8&amp;" "&amp;E8&amp;" "&amp;F8&amp;" "&amp;G8&amp;" "&amp;H8&amp;" "&amp;I8&amp;" "&amp;J8&amp;" "&amp;K8&amp;" "&amp;L8&amp;" "&amp;M8&amp;" "&amp;N8&amp;" "&amp;O8&amp;" "&amp;P8&amp;" "&amp;Q8)</f>
        <v xml:space="preserve">         Pesos     M/Cte.</v>
      </c>
      <c r="O10" s="1"/>
    </row>
    <row r="11" spans="1:17" x14ac:dyDescent="0.2">
      <c r="B11" s="1" t="s">
        <v>21</v>
      </c>
      <c r="C11" t="s">
        <v>22</v>
      </c>
    </row>
    <row r="12" spans="1:17" x14ac:dyDescent="0.2">
      <c r="B12" s="1" t="s">
        <v>23</v>
      </c>
      <c r="C12" t="s">
        <v>24</v>
      </c>
    </row>
    <row r="13" spans="1:17" x14ac:dyDescent="0.2">
      <c r="B13" s="1" t="s">
        <v>25</v>
      </c>
      <c r="C13" t="s">
        <v>26</v>
      </c>
    </row>
    <row r="14" spans="1:17" x14ac:dyDescent="0.2">
      <c r="B14" s="1" t="s">
        <v>27</v>
      </c>
      <c r="C14" t="s">
        <v>28</v>
      </c>
    </row>
    <row r="15" spans="1:17" x14ac:dyDescent="0.2">
      <c r="B15" s="1" t="s">
        <v>29</v>
      </c>
      <c r="C15" t="s">
        <v>30</v>
      </c>
    </row>
    <row r="16" spans="1:17" x14ac:dyDescent="0.2">
      <c r="B16" s="1" t="s">
        <v>31</v>
      </c>
      <c r="C16" t="s">
        <v>32</v>
      </c>
    </row>
    <row r="17" spans="2:3" x14ac:dyDescent="0.2">
      <c r="B17" s="1" t="s">
        <v>33</v>
      </c>
      <c r="C17" t="s">
        <v>34</v>
      </c>
    </row>
    <row r="18" spans="2:3" x14ac:dyDescent="0.2">
      <c r="B18" s="1" t="s">
        <v>35</v>
      </c>
      <c r="C18" t="s">
        <v>36</v>
      </c>
    </row>
    <row r="19" spans="2:3" x14ac:dyDescent="0.2">
      <c r="B19" s="1" t="s">
        <v>37</v>
      </c>
      <c r="C19" t="s">
        <v>38</v>
      </c>
    </row>
    <row r="20" spans="2:3" x14ac:dyDescent="0.2">
      <c r="B20" s="1" t="s">
        <v>39</v>
      </c>
      <c r="C20" t="s">
        <v>40</v>
      </c>
    </row>
    <row r="21" spans="2:3" x14ac:dyDescent="0.2">
      <c r="B21" s="1" t="s">
        <v>41</v>
      </c>
      <c r="C21" t="s">
        <v>42</v>
      </c>
    </row>
    <row r="22" spans="2:3" x14ac:dyDescent="0.2">
      <c r="B22" s="1" t="s">
        <v>43</v>
      </c>
      <c r="C22" t="s">
        <v>44</v>
      </c>
    </row>
    <row r="23" spans="2:3" x14ac:dyDescent="0.2">
      <c r="B23" s="1" t="s">
        <v>45</v>
      </c>
      <c r="C23" t="s">
        <v>46</v>
      </c>
    </row>
    <row r="24" spans="2:3" x14ac:dyDescent="0.2">
      <c r="B24" s="1" t="s">
        <v>47</v>
      </c>
      <c r="C24" t="s">
        <v>48</v>
      </c>
    </row>
    <row r="25" spans="2:3" x14ac:dyDescent="0.2">
      <c r="B25" s="1" t="s">
        <v>49</v>
      </c>
      <c r="C25" t="s">
        <v>50</v>
      </c>
    </row>
    <row r="26" spans="2:3" x14ac:dyDescent="0.2">
      <c r="B26" s="1" t="s">
        <v>51</v>
      </c>
      <c r="C26" t="s">
        <v>52</v>
      </c>
    </row>
    <row r="27" spans="2:3" x14ac:dyDescent="0.2">
      <c r="B27" s="1" t="s">
        <v>53</v>
      </c>
      <c r="C27" t="s">
        <v>54</v>
      </c>
    </row>
    <row r="28" spans="2:3" x14ac:dyDescent="0.2">
      <c r="B28" s="1" t="s">
        <v>55</v>
      </c>
      <c r="C28" t="s">
        <v>56</v>
      </c>
    </row>
    <row r="29" spans="2:3" x14ac:dyDescent="0.2">
      <c r="B29" s="1" t="s">
        <v>57</v>
      </c>
      <c r="C29" t="s">
        <v>58</v>
      </c>
    </row>
    <row r="30" spans="2:3" x14ac:dyDescent="0.2">
      <c r="B30" s="1" t="s">
        <v>59</v>
      </c>
      <c r="C30" t="s">
        <v>60</v>
      </c>
    </row>
    <row r="31" spans="2:3" x14ac:dyDescent="0.2">
      <c r="B31" s="1" t="s">
        <v>61</v>
      </c>
      <c r="C31" t="s">
        <v>62</v>
      </c>
    </row>
    <row r="32" spans="2:3" x14ac:dyDescent="0.2">
      <c r="B32" s="1" t="s">
        <v>63</v>
      </c>
      <c r="C32" t="s">
        <v>64</v>
      </c>
    </row>
    <row r="33" spans="2:3" x14ac:dyDescent="0.2">
      <c r="B33" s="1" t="s">
        <v>65</v>
      </c>
      <c r="C33" t="s">
        <v>66</v>
      </c>
    </row>
    <row r="34" spans="2:3" x14ac:dyDescent="0.2">
      <c r="B34" s="1" t="s">
        <v>67</v>
      </c>
      <c r="C34" t="s">
        <v>68</v>
      </c>
    </row>
    <row r="35" spans="2:3" x14ac:dyDescent="0.2">
      <c r="B35" s="1" t="s">
        <v>69</v>
      </c>
      <c r="C35" t="s">
        <v>70</v>
      </c>
    </row>
    <row r="36" spans="2:3" x14ac:dyDescent="0.2">
      <c r="B36" s="1" t="s">
        <v>71</v>
      </c>
      <c r="C36" t="s">
        <v>72</v>
      </c>
    </row>
    <row r="37" spans="2:3" x14ac:dyDescent="0.2">
      <c r="B37" s="1" t="s">
        <v>73</v>
      </c>
      <c r="C37" t="s">
        <v>74</v>
      </c>
    </row>
    <row r="38" spans="2:3" x14ac:dyDescent="0.2">
      <c r="B38" s="1" t="s">
        <v>75</v>
      </c>
      <c r="C38" t="s">
        <v>76</v>
      </c>
    </row>
    <row r="39" spans="2:3" x14ac:dyDescent="0.2">
      <c r="B39" s="1" t="s">
        <v>77</v>
      </c>
      <c r="C39" t="s">
        <v>78</v>
      </c>
    </row>
    <row r="40" spans="2:3" x14ac:dyDescent="0.2">
      <c r="B40" s="1" t="s">
        <v>79</v>
      </c>
      <c r="C40" t="s">
        <v>80</v>
      </c>
    </row>
    <row r="41" spans="2:3" x14ac:dyDescent="0.2">
      <c r="B41" s="1" t="s">
        <v>81</v>
      </c>
      <c r="C41" t="s">
        <v>82</v>
      </c>
    </row>
    <row r="42" spans="2:3" x14ac:dyDescent="0.2">
      <c r="B42" s="1" t="s">
        <v>83</v>
      </c>
      <c r="C42" t="s">
        <v>84</v>
      </c>
    </row>
    <row r="43" spans="2:3" x14ac:dyDescent="0.2">
      <c r="B43" s="1" t="s">
        <v>85</v>
      </c>
      <c r="C43" t="s">
        <v>86</v>
      </c>
    </row>
    <row r="44" spans="2:3" x14ac:dyDescent="0.2">
      <c r="B44" s="1" t="s">
        <v>87</v>
      </c>
      <c r="C44" t="s">
        <v>88</v>
      </c>
    </row>
    <row r="45" spans="2:3" x14ac:dyDescent="0.2">
      <c r="B45" s="1" t="s">
        <v>89</v>
      </c>
      <c r="C45" t="s">
        <v>90</v>
      </c>
    </row>
    <row r="46" spans="2:3" x14ac:dyDescent="0.2">
      <c r="B46" s="1" t="s">
        <v>91</v>
      </c>
      <c r="C46" t="s">
        <v>92</v>
      </c>
    </row>
    <row r="47" spans="2:3" x14ac:dyDescent="0.2">
      <c r="B47" s="1" t="s">
        <v>93</v>
      </c>
      <c r="C47" t="s">
        <v>94</v>
      </c>
    </row>
    <row r="48" spans="2:3" x14ac:dyDescent="0.2">
      <c r="B48" s="1" t="s">
        <v>95</v>
      </c>
      <c r="C48" t="s">
        <v>96</v>
      </c>
    </row>
    <row r="49" spans="2:3" x14ac:dyDescent="0.2">
      <c r="B49" s="1" t="s">
        <v>97</v>
      </c>
      <c r="C49" t="s">
        <v>98</v>
      </c>
    </row>
    <row r="50" spans="2:3" x14ac:dyDescent="0.2">
      <c r="B50" s="1" t="s">
        <v>99</v>
      </c>
      <c r="C50" t="s">
        <v>100</v>
      </c>
    </row>
    <row r="51" spans="2:3" x14ac:dyDescent="0.2">
      <c r="B51" s="1" t="s">
        <v>101</v>
      </c>
      <c r="C51" t="s">
        <v>102</v>
      </c>
    </row>
    <row r="52" spans="2:3" x14ac:dyDescent="0.2">
      <c r="B52" s="1" t="s">
        <v>103</v>
      </c>
      <c r="C52" t="s">
        <v>104</v>
      </c>
    </row>
    <row r="53" spans="2:3" x14ac:dyDescent="0.2">
      <c r="B53" s="1" t="s">
        <v>105</v>
      </c>
      <c r="C53" t="s">
        <v>106</v>
      </c>
    </row>
    <row r="54" spans="2:3" x14ac:dyDescent="0.2">
      <c r="B54" s="1" t="s">
        <v>107</v>
      </c>
      <c r="C54" t="s">
        <v>108</v>
      </c>
    </row>
    <row r="55" spans="2:3" x14ac:dyDescent="0.2">
      <c r="B55" s="1" t="s">
        <v>109</v>
      </c>
      <c r="C55" t="s">
        <v>110</v>
      </c>
    </row>
    <row r="56" spans="2:3" x14ac:dyDescent="0.2">
      <c r="B56" s="1" t="s">
        <v>111</v>
      </c>
      <c r="C56" t="s">
        <v>112</v>
      </c>
    </row>
    <row r="57" spans="2:3" x14ac:dyDescent="0.2">
      <c r="B57" s="1" t="s">
        <v>113</v>
      </c>
      <c r="C57" t="s">
        <v>114</v>
      </c>
    </row>
    <row r="58" spans="2:3" x14ac:dyDescent="0.2">
      <c r="B58" s="1" t="s">
        <v>115</v>
      </c>
      <c r="C58" t="s">
        <v>116</v>
      </c>
    </row>
    <row r="59" spans="2:3" x14ac:dyDescent="0.2">
      <c r="B59" s="1" t="s">
        <v>117</v>
      </c>
      <c r="C59" t="s">
        <v>118</v>
      </c>
    </row>
    <row r="60" spans="2:3" x14ac:dyDescent="0.2">
      <c r="B60" s="1" t="s">
        <v>119</v>
      </c>
      <c r="C60" t="s">
        <v>120</v>
      </c>
    </row>
    <row r="61" spans="2:3" x14ac:dyDescent="0.2">
      <c r="B61" s="1" t="s">
        <v>121</v>
      </c>
      <c r="C61" t="s">
        <v>122</v>
      </c>
    </row>
    <row r="62" spans="2:3" x14ac:dyDescent="0.2">
      <c r="B62" s="1" t="s">
        <v>123</v>
      </c>
      <c r="C62" t="s">
        <v>124</v>
      </c>
    </row>
    <row r="63" spans="2:3" x14ac:dyDescent="0.2">
      <c r="B63" s="1" t="s">
        <v>125</v>
      </c>
      <c r="C63" t="s">
        <v>126</v>
      </c>
    </row>
    <row r="64" spans="2:3" x14ac:dyDescent="0.2">
      <c r="B64" s="1" t="s">
        <v>127</v>
      </c>
      <c r="C64" t="s">
        <v>128</v>
      </c>
    </row>
    <row r="65" spans="2:3" x14ac:dyDescent="0.2">
      <c r="B65" s="1" t="s">
        <v>129</v>
      </c>
      <c r="C65" t="s">
        <v>130</v>
      </c>
    </row>
    <row r="66" spans="2:3" x14ac:dyDescent="0.2">
      <c r="B66" s="1" t="s">
        <v>131</v>
      </c>
      <c r="C66" t="s">
        <v>132</v>
      </c>
    </row>
    <row r="67" spans="2:3" x14ac:dyDescent="0.2">
      <c r="B67" s="1" t="s">
        <v>133</v>
      </c>
      <c r="C67" t="s">
        <v>134</v>
      </c>
    </row>
    <row r="68" spans="2:3" x14ac:dyDescent="0.2">
      <c r="B68" s="1" t="s">
        <v>135</v>
      </c>
      <c r="C68" t="s">
        <v>136</v>
      </c>
    </row>
    <row r="69" spans="2:3" x14ac:dyDescent="0.2">
      <c r="B69" s="1" t="s">
        <v>137</v>
      </c>
      <c r="C69" t="s">
        <v>138</v>
      </c>
    </row>
    <row r="70" spans="2:3" x14ac:dyDescent="0.2">
      <c r="B70" s="1" t="s">
        <v>139</v>
      </c>
      <c r="C70" t="s">
        <v>140</v>
      </c>
    </row>
    <row r="71" spans="2:3" x14ac:dyDescent="0.2">
      <c r="B71" s="1" t="s">
        <v>141</v>
      </c>
      <c r="C71" t="s">
        <v>142</v>
      </c>
    </row>
    <row r="72" spans="2:3" x14ac:dyDescent="0.2">
      <c r="B72" s="1" t="s">
        <v>143</v>
      </c>
      <c r="C72" t="s">
        <v>144</v>
      </c>
    </row>
    <row r="73" spans="2:3" x14ac:dyDescent="0.2">
      <c r="B73" s="1" t="s">
        <v>145</v>
      </c>
      <c r="C73" t="s">
        <v>146</v>
      </c>
    </row>
    <row r="74" spans="2:3" x14ac:dyDescent="0.2">
      <c r="B74" s="1" t="s">
        <v>147</v>
      </c>
      <c r="C74" t="s">
        <v>148</v>
      </c>
    </row>
    <row r="75" spans="2:3" x14ac:dyDescent="0.2">
      <c r="B75" s="1" t="s">
        <v>149</v>
      </c>
      <c r="C75" t="s">
        <v>150</v>
      </c>
    </row>
    <row r="76" spans="2:3" x14ac:dyDescent="0.2">
      <c r="B76" s="1" t="s">
        <v>151</v>
      </c>
      <c r="C76" t="s">
        <v>152</v>
      </c>
    </row>
    <row r="77" spans="2:3" x14ac:dyDescent="0.2">
      <c r="B77" s="1" t="s">
        <v>153</v>
      </c>
      <c r="C77" t="s">
        <v>154</v>
      </c>
    </row>
    <row r="78" spans="2:3" x14ac:dyDescent="0.2">
      <c r="B78" s="1" t="s">
        <v>155</v>
      </c>
      <c r="C78" t="s">
        <v>156</v>
      </c>
    </row>
    <row r="79" spans="2:3" x14ac:dyDescent="0.2">
      <c r="B79" s="1" t="s">
        <v>157</v>
      </c>
      <c r="C79" t="s">
        <v>158</v>
      </c>
    </row>
    <row r="80" spans="2:3" x14ac:dyDescent="0.2">
      <c r="B80" s="1" t="s">
        <v>159</v>
      </c>
      <c r="C80" t="s">
        <v>160</v>
      </c>
    </row>
    <row r="81" spans="2:3" x14ac:dyDescent="0.2">
      <c r="B81" s="1" t="s">
        <v>161</v>
      </c>
      <c r="C81" t="s">
        <v>162</v>
      </c>
    </row>
    <row r="82" spans="2:3" x14ac:dyDescent="0.2">
      <c r="B82" s="1" t="s">
        <v>163</v>
      </c>
      <c r="C82" t="s">
        <v>164</v>
      </c>
    </row>
    <row r="83" spans="2:3" x14ac:dyDescent="0.2">
      <c r="B83" s="1" t="s">
        <v>165</v>
      </c>
      <c r="C83" t="s">
        <v>166</v>
      </c>
    </row>
    <row r="84" spans="2:3" x14ac:dyDescent="0.2">
      <c r="B84" s="1" t="s">
        <v>167</v>
      </c>
      <c r="C84" t="s">
        <v>168</v>
      </c>
    </row>
    <row r="85" spans="2:3" x14ac:dyDescent="0.2">
      <c r="B85" s="1" t="s">
        <v>169</v>
      </c>
      <c r="C85" t="s">
        <v>170</v>
      </c>
    </row>
    <row r="86" spans="2:3" x14ac:dyDescent="0.2">
      <c r="B86" s="1" t="s">
        <v>171</v>
      </c>
      <c r="C86" t="s">
        <v>172</v>
      </c>
    </row>
    <row r="87" spans="2:3" x14ac:dyDescent="0.2">
      <c r="B87" s="1" t="s">
        <v>173</v>
      </c>
      <c r="C87" t="s">
        <v>174</v>
      </c>
    </row>
    <row r="88" spans="2:3" x14ac:dyDescent="0.2">
      <c r="B88" s="1" t="s">
        <v>175</v>
      </c>
      <c r="C88" t="s">
        <v>176</v>
      </c>
    </row>
    <row r="89" spans="2:3" x14ac:dyDescent="0.2">
      <c r="B89" s="1" t="s">
        <v>177</v>
      </c>
      <c r="C89" t="s">
        <v>178</v>
      </c>
    </row>
    <row r="90" spans="2:3" x14ac:dyDescent="0.2">
      <c r="B90" s="1" t="s">
        <v>179</v>
      </c>
      <c r="C90" t="s">
        <v>180</v>
      </c>
    </row>
    <row r="91" spans="2:3" x14ac:dyDescent="0.2">
      <c r="B91" s="1" t="s">
        <v>181</v>
      </c>
      <c r="C91" t="s">
        <v>182</v>
      </c>
    </row>
    <row r="92" spans="2:3" x14ac:dyDescent="0.2">
      <c r="B92" s="1" t="s">
        <v>183</v>
      </c>
      <c r="C92" t="s">
        <v>184</v>
      </c>
    </row>
    <row r="93" spans="2:3" x14ac:dyDescent="0.2">
      <c r="B93" s="1" t="s">
        <v>185</v>
      </c>
      <c r="C93" t="s">
        <v>186</v>
      </c>
    </row>
    <row r="94" spans="2:3" x14ac:dyDescent="0.2">
      <c r="B94" s="1" t="s">
        <v>187</v>
      </c>
      <c r="C94" t="s">
        <v>188</v>
      </c>
    </row>
    <row r="95" spans="2:3" x14ac:dyDescent="0.2">
      <c r="B95" s="1" t="s">
        <v>189</v>
      </c>
      <c r="C95" t="s">
        <v>190</v>
      </c>
    </row>
    <row r="96" spans="2:3" x14ac:dyDescent="0.2">
      <c r="B96" s="1" t="s">
        <v>191</v>
      </c>
      <c r="C96" t="s">
        <v>192</v>
      </c>
    </row>
    <row r="97" spans="2:3" x14ac:dyDescent="0.2">
      <c r="B97" s="1" t="s">
        <v>193</v>
      </c>
      <c r="C97" t="s">
        <v>194</v>
      </c>
    </row>
    <row r="98" spans="2:3" x14ac:dyDescent="0.2">
      <c r="B98" s="1" t="s">
        <v>195</v>
      </c>
      <c r="C98" t="s">
        <v>196</v>
      </c>
    </row>
    <row r="99" spans="2:3" x14ac:dyDescent="0.2">
      <c r="B99" s="1" t="s">
        <v>197</v>
      </c>
      <c r="C99" t="s">
        <v>198</v>
      </c>
    </row>
    <row r="100" spans="2:3" x14ac:dyDescent="0.2">
      <c r="B100" s="1" t="s">
        <v>199</v>
      </c>
      <c r="C100" t="s">
        <v>200</v>
      </c>
    </row>
    <row r="101" spans="2:3" x14ac:dyDescent="0.2">
      <c r="B101" s="1" t="s">
        <v>201</v>
      </c>
      <c r="C101" t="s">
        <v>202</v>
      </c>
    </row>
    <row r="102" spans="2:3" x14ac:dyDescent="0.2">
      <c r="B102" s="1" t="s">
        <v>203</v>
      </c>
      <c r="C102" t="s">
        <v>204</v>
      </c>
    </row>
    <row r="103" spans="2:3" x14ac:dyDescent="0.2">
      <c r="B103" s="1" t="s">
        <v>205</v>
      </c>
      <c r="C103" t="s">
        <v>206</v>
      </c>
    </row>
    <row r="104" spans="2:3" x14ac:dyDescent="0.2">
      <c r="B104" s="1" t="s">
        <v>208</v>
      </c>
    </row>
    <row r="105" spans="2:3" x14ac:dyDescent="0.2">
      <c r="B105" t="s">
        <v>207</v>
      </c>
      <c r="C105" t="s">
        <v>2</v>
      </c>
    </row>
    <row r="106" spans="2:3" x14ac:dyDescent="0.2">
      <c r="B106" s="1" t="s">
        <v>208</v>
      </c>
      <c r="C106" s="1" t="s">
        <v>4</v>
      </c>
    </row>
    <row r="107" spans="2:3" x14ac:dyDescent="0.2">
      <c r="B107" s="1" t="s">
        <v>209</v>
      </c>
      <c r="C107" t="s">
        <v>210</v>
      </c>
    </row>
    <row r="108" spans="2:3" x14ac:dyDescent="0.2">
      <c r="B108" s="1" t="s">
        <v>211</v>
      </c>
      <c r="C108" t="s">
        <v>212</v>
      </c>
    </row>
    <row r="109" spans="2:3" x14ac:dyDescent="0.2">
      <c r="B109" s="1" t="s">
        <v>213</v>
      </c>
      <c r="C109" t="s">
        <v>214</v>
      </c>
    </row>
    <row r="110" spans="2:3" x14ac:dyDescent="0.2">
      <c r="B110" s="1" t="s">
        <v>215</v>
      </c>
      <c r="C110" t="s">
        <v>216</v>
      </c>
    </row>
    <row r="111" spans="2:3" x14ac:dyDescent="0.2">
      <c r="B111" s="1" t="s">
        <v>217</v>
      </c>
      <c r="C111" t="s">
        <v>218</v>
      </c>
    </row>
    <row r="112" spans="2:3" x14ac:dyDescent="0.2">
      <c r="B112" s="1" t="s">
        <v>219</v>
      </c>
      <c r="C112" t="s">
        <v>220</v>
      </c>
    </row>
    <row r="113" spans="2:3" x14ac:dyDescent="0.2">
      <c r="B113" s="1" t="s">
        <v>221</v>
      </c>
      <c r="C113" t="s">
        <v>222</v>
      </c>
    </row>
    <row r="114" spans="2:3" x14ac:dyDescent="0.2">
      <c r="B114" s="1" t="s">
        <v>223</v>
      </c>
      <c r="C114" t="s">
        <v>224</v>
      </c>
    </row>
    <row r="115" spans="2:3" x14ac:dyDescent="0.2">
      <c r="B115" s="1" t="s">
        <v>225</v>
      </c>
      <c r="C115" t="s">
        <v>226</v>
      </c>
    </row>
    <row r="117" spans="2:3" x14ac:dyDescent="0.2">
      <c r="B117" s="1" t="s">
        <v>209</v>
      </c>
      <c r="C117" t="s">
        <v>227</v>
      </c>
    </row>
    <row r="118" spans="2:3" x14ac:dyDescent="0.2">
      <c r="B118" s="1" t="s">
        <v>211</v>
      </c>
      <c r="C118" t="s">
        <v>228</v>
      </c>
    </row>
    <row r="119" spans="2:3" x14ac:dyDescent="0.2">
      <c r="B119" s="1" t="s">
        <v>213</v>
      </c>
      <c r="C119" t="s">
        <v>229</v>
      </c>
    </row>
    <row r="120" spans="2:3" x14ac:dyDescent="0.2">
      <c r="B120" s="1" t="s">
        <v>215</v>
      </c>
      <c r="C120" t="s">
        <v>230</v>
      </c>
    </row>
    <row r="121" spans="2:3" x14ac:dyDescent="0.2">
      <c r="B121" s="1" t="s">
        <v>217</v>
      </c>
      <c r="C121" t="s">
        <v>231</v>
      </c>
    </row>
    <row r="122" spans="2:3" x14ac:dyDescent="0.2">
      <c r="B122" s="1" t="s">
        <v>219</v>
      </c>
      <c r="C122" t="s">
        <v>232</v>
      </c>
    </row>
    <row r="123" spans="2:3" x14ac:dyDescent="0.2">
      <c r="B123" s="1" t="s">
        <v>221</v>
      </c>
      <c r="C123" t="s">
        <v>233</v>
      </c>
    </row>
    <row r="124" spans="2:3" x14ac:dyDescent="0.2">
      <c r="B124" s="1" t="s">
        <v>223</v>
      </c>
      <c r="C124" t="s">
        <v>234</v>
      </c>
    </row>
    <row r="125" spans="2:3" x14ac:dyDescent="0.2">
      <c r="B125" s="1" t="s">
        <v>225</v>
      </c>
      <c r="C125" t="s">
        <v>235</v>
      </c>
    </row>
    <row r="126" spans="2:3" x14ac:dyDescent="0.2">
      <c r="B126" s="1"/>
    </row>
    <row r="127" spans="2:3" x14ac:dyDescent="0.2">
      <c r="B127" s="1" t="s">
        <v>209</v>
      </c>
      <c r="C127" t="s">
        <v>236</v>
      </c>
    </row>
    <row r="128" spans="2:3" x14ac:dyDescent="0.2">
      <c r="B128" s="1" t="s">
        <v>211</v>
      </c>
      <c r="C128" t="s">
        <v>237</v>
      </c>
    </row>
    <row r="129" spans="2:3" x14ac:dyDescent="0.2">
      <c r="B129" s="1" t="s">
        <v>213</v>
      </c>
      <c r="C129" t="s">
        <v>238</v>
      </c>
    </row>
    <row r="130" spans="2:3" x14ac:dyDescent="0.2">
      <c r="B130" s="1" t="s">
        <v>215</v>
      </c>
      <c r="C130" t="s">
        <v>239</v>
      </c>
    </row>
    <row r="131" spans="2:3" x14ac:dyDescent="0.2">
      <c r="B131" s="1" t="s">
        <v>217</v>
      </c>
      <c r="C131" t="s">
        <v>240</v>
      </c>
    </row>
    <row r="132" spans="2:3" x14ac:dyDescent="0.2">
      <c r="B132" s="1" t="s">
        <v>219</v>
      </c>
      <c r="C132" t="s">
        <v>241</v>
      </c>
    </row>
    <row r="133" spans="2:3" x14ac:dyDescent="0.2">
      <c r="B133" s="1" t="s">
        <v>221</v>
      </c>
      <c r="C133" t="s">
        <v>242</v>
      </c>
    </row>
    <row r="134" spans="2:3" x14ac:dyDescent="0.2">
      <c r="B134" s="1" t="s">
        <v>223</v>
      </c>
      <c r="C134" t="s">
        <v>243</v>
      </c>
    </row>
    <row r="135" spans="2:3" x14ac:dyDescent="0.2">
      <c r="B135" s="1" t="s">
        <v>225</v>
      </c>
      <c r="C135" t="s">
        <v>244</v>
      </c>
    </row>
    <row r="136" spans="2:3" x14ac:dyDescent="0.2">
      <c r="B136" s="1"/>
    </row>
    <row r="137" spans="2:3" x14ac:dyDescent="0.2">
      <c r="B137" s="1" t="s">
        <v>209</v>
      </c>
      <c r="C137" t="s">
        <v>245</v>
      </c>
    </row>
    <row r="138" spans="2:3" x14ac:dyDescent="0.2">
      <c r="B138" s="1" t="s">
        <v>211</v>
      </c>
      <c r="C138" t="s">
        <v>246</v>
      </c>
    </row>
    <row r="139" spans="2:3" x14ac:dyDescent="0.2">
      <c r="B139" s="1" t="s">
        <v>213</v>
      </c>
      <c r="C139" t="s">
        <v>247</v>
      </c>
    </row>
    <row r="140" spans="2:3" x14ac:dyDescent="0.2">
      <c r="B140" s="1" t="s">
        <v>215</v>
      </c>
      <c r="C140" t="s">
        <v>248</v>
      </c>
    </row>
    <row r="141" spans="2:3" x14ac:dyDescent="0.2">
      <c r="B141" s="1" t="s">
        <v>217</v>
      </c>
      <c r="C141" t="s">
        <v>249</v>
      </c>
    </row>
    <row r="142" spans="2:3" x14ac:dyDescent="0.2">
      <c r="B142" s="1" t="s">
        <v>219</v>
      </c>
      <c r="C142" t="s">
        <v>250</v>
      </c>
    </row>
    <row r="143" spans="2:3" x14ac:dyDescent="0.2">
      <c r="B143" s="1" t="s">
        <v>221</v>
      </c>
      <c r="C143" t="s">
        <v>251</v>
      </c>
    </row>
    <row r="144" spans="2:3" x14ac:dyDescent="0.2">
      <c r="B144" s="1" t="s">
        <v>223</v>
      </c>
      <c r="C144" t="s">
        <v>252</v>
      </c>
    </row>
    <row r="145" spans="2:3" x14ac:dyDescent="0.2">
      <c r="B145" s="1" t="s">
        <v>225</v>
      </c>
      <c r="C145" t="s">
        <v>253</v>
      </c>
    </row>
    <row r="146" spans="2:3" x14ac:dyDescent="0.2">
      <c r="B146" s="1"/>
    </row>
    <row r="147" spans="2:3" x14ac:dyDescent="0.2">
      <c r="B147" s="1" t="s">
        <v>209</v>
      </c>
      <c r="C147" t="s">
        <v>254</v>
      </c>
    </row>
    <row r="148" spans="2:3" x14ac:dyDescent="0.2">
      <c r="B148" s="1" t="s">
        <v>211</v>
      </c>
      <c r="C148" t="s">
        <v>255</v>
      </c>
    </row>
    <row r="149" spans="2:3" x14ac:dyDescent="0.2">
      <c r="B149" s="1" t="s">
        <v>213</v>
      </c>
      <c r="C149" t="s">
        <v>256</v>
      </c>
    </row>
    <row r="150" spans="2:3" x14ac:dyDescent="0.2">
      <c r="B150" s="1" t="s">
        <v>215</v>
      </c>
      <c r="C150" t="s">
        <v>257</v>
      </c>
    </row>
    <row r="151" spans="2:3" x14ac:dyDescent="0.2">
      <c r="B151" s="1" t="s">
        <v>217</v>
      </c>
      <c r="C151" t="s">
        <v>258</v>
      </c>
    </row>
    <row r="152" spans="2:3" x14ac:dyDescent="0.2">
      <c r="B152" s="1" t="s">
        <v>219</v>
      </c>
      <c r="C152" t="s">
        <v>259</v>
      </c>
    </row>
    <row r="153" spans="2:3" x14ac:dyDescent="0.2">
      <c r="B153" s="1" t="s">
        <v>221</v>
      </c>
      <c r="C153" t="s">
        <v>260</v>
      </c>
    </row>
    <row r="154" spans="2:3" x14ac:dyDescent="0.2">
      <c r="B154" s="1" t="s">
        <v>223</v>
      </c>
      <c r="C154" t="s">
        <v>261</v>
      </c>
    </row>
    <row r="155" spans="2:3" x14ac:dyDescent="0.2">
      <c r="B155" s="1" t="s">
        <v>225</v>
      </c>
      <c r="C155" t="s">
        <v>262</v>
      </c>
    </row>
    <row r="156" spans="2:3" x14ac:dyDescent="0.2">
      <c r="B156" s="1"/>
    </row>
    <row r="157" spans="2:3" x14ac:dyDescent="0.2">
      <c r="B157" s="1"/>
    </row>
    <row r="158" spans="2:3" x14ac:dyDescent="0.2">
      <c r="B158" s="1"/>
    </row>
    <row r="159" spans="2:3" x14ac:dyDescent="0.2">
      <c r="B159" s="1"/>
    </row>
    <row r="160" spans="2:3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Instruciones</vt:lpstr>
      <vt:lpstr>Formato</vt:lpstr>
      <vt:lpstr>TRADUCTOR</vt:lpstr>
      <vt:lpstr>Formato!Área_de_impresión</vt:lpstr>
      <vt:lpstr>Instruciones!Área_de_impresión</vt:lpstr>
    </vt:vector>
  </TitlesOfParts>
  <Company>SECRETARIA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ISAIAS SANCHEZ RIVERA</dc:creator>
  <cp:lastModifiedBy>Luis Fernando Arango Vargas</cp:lastModifiedBy>
  <cp:lastPrinted>2019-03-15T20:42:30Z</cp:lastPrinted>
  <dcterms:created xsi:type="dcterms:W3CDTF">1999-07-06T13:33:37Z</dcterms:created>
  <dcterms:modified xsi:type="dcterms:W3CDTF">2019-03-15T20:48:08Z</dcterms:modified>
</cp:coreProperties>
</file>